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371" windowWidth="22785" windowHeight="11145" activeTab="0"/>
  </bookViews>
  <sheets>
    <sheet name="New registrations" sheetId="1" r:id="rId1"/>
    <sheet name="Reg graphs" sheetId="2" r:id="rId2"/>
    <sheet name="Parc figures" sheetId="3" r:id="rId3"/>
    <sheet name="Park graphs" sheetId="4" r:id="rId4"/>
    <sheet name="Production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<sst xmlns="http://schemas.openxmlformats.org/spreadsheetml/2006/main" count="405" uniqueCount="87">
  <si>
    <t>2004</t>
  </si>
  <si>
    <t>2005</t>
  </si>
  <si>
    <t>2006</t>
  </si>
  <si>
    <t>2007</t>
  </si>
  <si>
    <t>2008</t>
  </si>
  <si>
    <t>Austria</t>
  </si>
  <si>
    <t>AU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</si>
  <si>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</si>
  <si>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</si>
  <si>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</si>
  <si>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</si>
  <si>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</si>
  <si>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</si>
  <si>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</si>
  <si>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</si>
  <si>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Germany</t>
  </si>
  <si>
    <t>DE</t>
  </si>
  <si>
    <t>Denmark</t>
  </si>
  <si>
    <t>DK</t>
  </si>
  <si>
    <t>Estonia</t>
  </si>
  <si>
    <t>EE</t>
  </si>
  <si>
    <t>n.a.</t>
  </si>
  <si>
    <t>Greece</t>
  </si>
  <si>
    <t>EL</t>
  </si>
  <si>
    <t>Spain</t>
  </si>
  <si>
    <t>ES</t>
  </si>
  <si>
    <t>Finland</t>
  </si>
  <si>
    <t>FI</t>
  </si>
  <si>
    <t>France</t>
  </si>
  <si>
    <t>FR</t>
  </si>
  <si>
    <t>Croatia</t>
  </si>
  <si>
    <t>HR</t>
  </si>
  <si>
    <t>Hungary</t>
  </si>
  <si>
    <t>HU</t>
  </si>
  <si>
    <t>Ireland</t>
  </si>
  <si>
    <t>IE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</si>
  <si>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</si>
  <si>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</si>
  <si>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</si>
  <si>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</si>
  <si>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</si>
  <si>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</si>
  <si>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</si>
  <si>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</si>
  <si>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Macedonia</t>
  </si>
  <si>
    <t>MK</t>
  </si>
  <si>
    <t>Malta</t>
  </si>
  <si>
    <t>MT</t>
  </si>
  <si>
    <t>The Netherlands</t>
  </si>
  <si>
    <t>NL</t>
  </si>
  <si>
    <t>Poland</t>
  </si>
  <si>
    <t>PL</t>
  </si>
  <si>
    <t>Portugal</t>
  </si>
  <si>
    <t>PT</t>
  </si>
  <si>
    <t>Romania</t>
  </si>
  <si>
    <t>RO</t>
  </si>
  <si>
    <t>Sweden</t>
  </si>
  <si>
    <t>SE</t>
  </si>
  <si>
    <t>Slovakia</t>
  </si>
  <si>
    <t>SK</t>
  </si>
  <si>
    <t>Slovenia</t>
  </si>
  <si>
    <t>SI</t>
  </si>
  <si>
    <t>Turkey</t>
  </si>
  <si>
    <t>TR</t>
  </si>
  <si>
    <t>United Kingdom</t>
  </si>
  <si>
    <t>UK</t>
  </si>
  <si>
    <t>Total EU 15+12+3</t>
  </si>
  <si>
    <t>Total</t>
  </si>
  <si>
    <t>EU15</t>
  </si>
  <si>
    <t>EU12</t>
  </si>
  <si>
    <t>EU3</t>
  </si>
  <si>
    <t>Switzerland</t>
  </si>
  <si>
    <t>CH</t>
  </si>
  <si>
    <t>Iceland</t>
  </si>
  <si>
    <t>IS</t>
  </si>
  <si>
    <t>Liechtenstein</t>
  </si>
  <si>
    <t>LI</t>
  </si>
  <si>
    <t>Norway</t>
  </si>
  <si>
    <t>NO</t>
  </si>
  <si>
    <t>Total EFTA</t>
  </si>
  <si>
    <t>MPs</t>
  </si>
  <si>
    <t>MCs</t>
  </si>
  <si>
    <t>2009</t>
  </si>
  <si>
    <t>Total Europe</t>
  </si>
  <si>
    <t>Sources: ACEM, France AAA Data, Finland AKE</t>
  </si>
  <si>
    <t>2010</t>
  </si>
  <si>
    <t>2011 (provisionnal)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</si>
</sst>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7">
    <font>
      <sz val="10"/>
      <name val="Arial"/>
      <family val="2"/>
    </font>
    <font>
      <sz val="12"/>
      <color indexed="8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23" borderId="10" xfId="0" applyNumberFormat="1" applyFont="1" applyFill="1" applyBorder="1" applyAlignment="1">
      <alignment horizontal="right"/>
    </xf>
    <xf numFmtId="1" fontId="3" fillId="17" borderId="0" xfId="0" applyNumberFormat="1" applyFont="1" applyFill="1" applyBorder="1" applyAlignment="1">
      <alignment horizontal="right"/>
    </xf>
    <xf numFmtId="1" fontId="3" fillId="17" borderId="11" xfId="0" applyNumberFormat="1" applyFont="1" applyFill="1" applyBorder="1" applyAlignment="1">
      <alignment horizontal="right"/>
    </xf>
    <xf numFmtId="3" fontId="2" fillId="8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3" fontId="2" fillId="14" borderId="0" xfId="0" applyNumberFormat="1" applyFont="1" applyFill="1" applyBorder="1" applyAlignment="1">
      <alignment/>
    </xf>
    <xf numFmtId="3" fontId="2" fillId="16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2" fillId="14" borderId="11" xfId="0" applyNumberFormat="1" applyFont="1" applyFill="1" applyBorder="1" applyAlignment="1">
      <alignment/>
    </xf>
    <xf numFmtId="3" fontId="2" fillId="16" borderId="11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1" fontId="3" fillId="17" borderId="12" xfId="0" applyNumberFormat="1" applyFont="1" applyFill="1" applyBorder="1" applyAlignment="1">
      <alignment horizontal="right"/>
    </xf>
    <xf numFmtId="1" fontId="3" fillId="17" borderId="13" xfId="0" applyNumberFormat="1" applyFont="1" applyFill="1" applyBorder="1" applyAlignment="1">
      <alignment horizontal="right"/>
    </xf>
    <xf numFmtId="1" fontId="3" fillId="23" borderId="13" xfId="0" applyNumberFormat="1" applyFont="1" applyFill="1" applyBorder="1" applyAlignment="1">
      <alignment horizontal="center"/>
    </xf>
    <xf numFmtId="1" fontId="3" fillId="23" borderId="1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8" borderId="0" xfId="0" applyNumberFormat="1" applyFont="1" applyFill="1" applyBorder="1" applyAlignment="1">
      <alignment/>
    </xf>
    <xf numFmtId="3" fontId="6" fillId="8" borderId="14" xfId="0" applyNumberFormat="1" applyFont="1" applyFill="1" applyBorder="1" applyAlignment="1">
      <alignment/>
    </xf>
    <xf numFmtId="3" fontId="2" fillId="26" borderId="11" xfId="0" applyNumberFormat="1" applyFont="1" applyFill="1" applyBorder="1" applyAlignment="1">
      <alignment/>
    </xf>
    <xf numFmtId="3" fontId="2" fillId="26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23" borderId="15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1" fontId="3" fillId="17" borderId="16" xfId="0" applyNumberFormat="1" applyFont="1" applyFill="1" applyBorder="1" applyAlignment="1">
      <alignment horizontal="right"/>
    </xf>
    <xf numFmtId="3" fontId="6" fillId="8" borderId="16" xfId="0" applyNumberFormat="1" applyFont="1" applyFill="1" applyBorder="1" applyAlignment="1">
      <alignment/>
    </xf>
    <xf numFmtId="0" fontId="6" fillId="8" borderId="11" xfId="0" applyFont="1" applyFill="1" applyBorder="1" applyAlignment="1">
      <alignment vertical="center"/>
    </xf>
    <xf numFmtId="0" fontId="2" fillId="23" borderId="12" xfId="0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6" fillId="8" borderId="16" xfId="0" applyFont="1" applyFill="1" applyBorder="1" applyAlignment="1" quotePrefix="1">
      <alignment/>
    </xf>
    <xf numFmtId="0" fontId="5" fillId="8" borderId="18" xfId="0" applyFont="1" applyFill="1" applyBorder="1" applyAlignment="1">
      <alignment/>
    </xf>
    <xf numFmtId="3" fontId="6" fillId="8" borderId="19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2" borderId="11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1" xfId="0" applyFont="1" applyFill="1" applyBorder="1" applyAlignment="1">
      <alignment vertical="center"/>
    </xf>
    <xf numFmtId="3" fontId="2" fillId="2" borderId="11" xfId="0" applyNumberFormat="1" applyFont="1" applyFill="1" applyBorder="1" applyAlignment="1" quotePrefix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3" fontId="3" fillId="26" borderId="11" xfId="0" applyNumberFormat="1" applyFont="1" applyFill="1" applyBorder="1" applyAlignment="1">
      <alignment/>
    </xf>
    <xf numFmtId="3" fontId="3" fillId="26" borderId="16" xfId="0" applyNumberFormat="1" applyFont="1" applyFill="1" applyBorder="1" applyAlignment="1">
      <alignment/>
    </xf>
    <xf numFmtId="0" fontId="3" fillId="26" borderId="0" xfId="0" applyFont="1" applyFill="1" applyBorder="1" applyAlignment="1">
      <alignment/>
    </xf>
    <xf numFmtId="3" fontId="2" fillId="26" borderId="16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2" fillId="26" borderId="14" xfId="0" applyFont="1" applyFill="1" applyBorder="1" applyAlignment="1">
      <alignment/>
    </xf>
    <xf numFmtId="3" fontId="2" fillId="26" borderId="18" xfId="0" applyNumberFormat="1" applyFont="1" applyFill="1" applyBorder="1" applyAlignment="1">
      <alignment/>
    </xf>
    <xf numFmtId="3" fontId="2" fillId="26" borderId="14" xfId="0" applyNumberFormat="1" applyFont="1" applyFill="1" applyBorder="1" applyAlignment="1">
      <alignment/>
    </xf>
    <xf numFmtId="3" fontId="2" fillId="26" borderId="19" xfId="0" applyNumberFormat="1" applyFont="1" applyFill="1" applyBorder="1" applyAlignment="1">
      <alignment/>
    </xf>
    <xf numFmtId="3" fontId="2" fillId="8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2" fillId="14" borderId="0" xfId="0" applyNumberFormat="1" applyFont="1" applyFill="1" applyAlignment="1">
      <alignment/>
    </xf>
    <xf numFmtId="0" fontId="2" fillId="2" borderId="18" xfId="0" applyFont="1" applyFill="1" applyBorder="1" applyAlignment="1">
      <alignment/>
    </xf>
    <xf numFmtId="3" fontId="2" fillId="8" borderId="18" xfId="0" applyNumberFormat="1" applyFont="1" applyFill="1" applyBorder="1" applyAlignment="1">
      <alignment/>
    </xf>
    <xf numFmtId="3" fontId="2" fillId="8" borderId="14" xfId="0" applyNumberFormat="1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10" xfId="0" applyFont="1" applyFill="1" applyBorder="1" applyAlignment="1">
      <alignment horizontal="left"/>
    </xf>
    <xf numFmtId="3" fontId="3" fillId="26" borderId="15" xfId="0" applyNumberFormat="1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3" fontId="3" fillId="26" borderId="17" xfId="0" applyNumberFormat="1" applyFont="1" applyFill="1" applyBorder="1" applyAlignment="1">
      <alignment/>
    </xf>
    <xf numFmtId="3" fontId="2" fillId="16" borderId="0" xfId="0" applyNumberFormat="1" applyFont="1" applyFill="1" applyAlignment="1">
      <alignment/>
    </xf>
    <xf numFmtId="3" fontId="2" fillId="25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3" fillId="26" borderId="11" xfId="0" applyNumberFormat="1" applyFont="1" applyFill="1" applyBorder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16" xfId="0" applyNumberFormat="1" applyFont="1" applyFill="1" applyBorder="1" applyAlignment="1">
      <alignment/>
    </xf>
    <xf numFmtId="0" fontId="8" fillId="27" borderId="0" xfId="0" applyFont="1" applyFill="1" applyAlignment="1">
      <alignment/>
    </xf>
    <xf numFmtId="3" fontId="8" fillId="27" borderId="0" xfId="0" applyNumberFormat="1" applyFont="1" applyFill="1" applyAlignment="1">
      <alignment/>
    </xf>
    <xf numFmtId="0" fontId="8" fillId="27" borderId="11" xfId="0" applyFont="1" applyFill="1" applyBorder="1" applyAlignment="1">
      <alignment/>
    </xf>
    <xf numFmtId="3" fontId="8" fillId="27" borderId="11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right" vertical="center"/>
    </xf>
    <xf numFmtId="9" fontId="2" fillId="0" borderId="0" xfId="38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27" borderId="12" xfId="0" applyNumberFormat="1" applyFont="1" applyFill="1" applyBorder="1" applyAlignment="1">
      <alignment/>
    </xf>
    <xf numFmtId="3" fontId="8" fillId="27" borderId="20" xfId="0" applyNumberFormat="1" applyFont="1" applyFill="1" applyBorder="1" applyAlignment="1">
      <alignment/>
    </xf>
    <xf numFmtId="49" fontId="3" fillId="23" borderId="12" xfId="0" applyNumberFormat="1" applyFont="1" applyFill="1" applyBorder="1" applyAlignment="1">
      <alignment horizontal="center"/>
    </xf>
    <xf numFmtId="49" fontId="3" fillId="23" borderId="13" xfId="0" applyNumberFormat="1" applyFont="1" applyFill="1" applyBorder="1" applyAlignment="1">
      <alignment horizontal="center"/>
    </xf>
    <xf numFmtId="49" fontId="3" fillId="23" borderId="2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1" fontId="3" fillId="23" borderId="12" xfId="0" applyNumberFormat="1" applyFont="1" applyFill="1" applyBorder="1" applyAlignment="1">
      <alignment horizontal="center"/>
    </xf>
    <xf numFmtId="1" fontId="3" fillId="23" borderId="13" xfId="0" applyNumberFormat="1" applyFont="1" applyFill="1" applyBorder="1" applyAlignment="1">
      <alignment horizontal="center"/>
    </xf>
    <xf numFmtId="49" fontId="3" fillId="23" borderId="15" xfId="0" applyNumberFormat="1" applyFont="1" applyFill="1" applyBorder="1" applyAlignment="1">
      <alignment horizontal="center"/>
    </xf>
    <xf numFmtId="49" fontId="3" fillId="23" borderId="10" xfId="0" applyNumberFormat="1" applyFont="1" applyFill="1" applyBorder="1" applyAlignment="1">
      <alignment horizontal="center"/>
    </xf>
    <xf numFmtId="49" fontId="3" fillId="23" borderId="17" xfId="0" applyNumberFormat="1" applyFont="1" applyFill="1" applyBorder="1" applyAlignment="1">
      <alignment horizontal="center"/>
    </xf>
    <xf numFmtId="49" fontId="3" fillId="23" borderId="18" xfId="0" applyNumberFormat="1" applyFont="1" applyFill="1" applyBorder="1" applyAlignment="1">
      <alignment horizontal="center"/>
    </xf>
    <xf numFmtId="49" fontId="3" fillId="23" borderId="14" xfId="0" applyNumberFormat="1" applyFont="1" applyFill="1" applyBorder="1" applyAlignment="1">
      <alignment horizontal="center"/>
    </xf>
    <xf numFmtId="1" fontId="3" fillId="23" borderId="15" xfId="0" applyNumberFormat="1" applyFont="1" applyFill="1" applyBorder="1" applyAlignment="1">
      <alignment horizontal="center"/>
    </xf>
    <xf numFmtId="1" fontId="3" fillId="23" borderId="10" xfId="0" applyNumberFormat="1" applyFont="1" applyFill="1" applyBorder="1" applyAlignment="1">
      <alignment horizontal="center"/>
    </xf>
    <xf numFmtId="1" fontId="3" fillId="23" borderId="17" xfId="0" applyNumberFormat="1" applyFont="1" applyFill="1" applyBorder="1" applyAlignment="1">
      <alignment horizontal="center"/>
    </xf>
    <xf numFmtId="49" fontId="3" fillId="23" borderId="21" xfId="0" applyNumberFormat="1" applyFont="1" applyFill="1" applyBorder="1" applyAlignment="1">
      <alignment horizontal="center"/>
    </xf>
    <xf numFmtId="49" fontId="3" fillId="23" borderId="22" xfId="0" applyNumberFormat="1" applyFont="1" applyFill="1" applyBorder="1" applyAlignment="1">
      <alignment horizontal="center"/>
    </xf>
    <xf numFmtId="49" fontId="3" fillId="23" borderId="23" xfId="0" applyNumberFormat="1" applyFont="1" applyFill="1" applyBorder="1" applyAlignment="1">
      <alignment horizontal="center"/>
    </xf>
    <xf numFmtId="1" fontId="3" fillId="23" borderId="21" xfId="0" applyNumberFormat="1" applyFont="1" applyFill="1" applyBorder="1" applyAlignment="1">
      <alignment horizontal="center"/>
    </xf>
    <xf numFmtId="1" fontId="3" fillId="23" borderId="22" xfId="0" applyNumberFormat="1" applyFont="1" applyFill="1" applyBorder="1" applyAlignment="1">
      <alignment horizontal="center"/>
    </xf>
    <xf numFmtId="1" fontId="3" fillId="23" borderId="2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Mopeds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"/>
          <c:w val="0.86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registrations'!$C$1:$C$2</c:f>
              <c:strCache>
                <c:ptCount val="1"/>
                <c:pt idx="0">
                  <c:v>2001 MPs</c:v>
                </c:pt>
              </c:strCache>
            </c:strRef>
          </c:tx>
          <c:spPr>
            <a:solidFill>
              <a:srgbClr val="2D4D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registrations'!$C$3:$C$32</c:f>
              <c:numCache>
                <c:ptCount val="30"/>
                <c:pt idx="0">
                  <c:v>18329</c:v>
                </c:pt>
                <c:pt idx="1">
                  <c:v>30191</c:v>
                </c:pt>
                <c:pt idx="3">
                  <c:v>3009</c:v>
                </c:pt>
                <c:pt idx="5">
                  <c:v>112322</c:v>
                </c:pt>
                <c:pt idx="6">
                  <c:v>6796</c:v>
                </c:pt>
                <c:pt idx="8">
                  <c:v>21149</c:v>
                </c:pt>
                <c:pt idx="9">
                  <c:v>176489</c:v>
                </c:pt>
                <c:pt idx="10">
                  <c:v>6705</c:v>
                </c:pt>
                <c:pt idx="11">
                  <c:v>184666</c:v>
                </c:pt>
                <c:pt idx="14">
                  <c:v>2214</c:v>
                </c:pt>
                <c:pt idx="15">
                  <c:v>175543</c:v>
                </c:pt>
                <c:pt idx="17">
                  <c:v>437</c:v>
                </c:pt>
                <c:pt idx="21">
                  <c:v>56206</c:v>
                </c:pt>
                <c:pt idx="23">
                  <c:v>7636</c:v>
                </c:pt>
                <c:pt idx="25">
                  <c:v>10010</c:v>
                </c:pt>
                <c:pt idx="29">
                  <c:v>45374</c:v>
                </c:pt>
              </c:numCache>
            </c:numRef>
          </c:val>
        </c:ser>
        <c:ser>
          <c:idx val="3"/>
          <c:order val="1"/>
          <c:tx>
            <c:strRef>
              <c:f>'New registrations'!$F$1:$F$2</c:f>
              <c:strCache>
                <c:ptCount val="1"/>
                <c:pt idx="0">
                  <c:v>2002 MPs</c:v>
                </c:pt>
              </c:strCache>
            </c:strRef>
          </c:tx>
          <c:spPr>
            <a:solidFill>
              <a:srgbClr val="375C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registrations'!$F$3:$F$32</c:f>
              <c:numCache>
                <c:ptCount val="30"/>
                <c:pt idx="0">
                  <c:v>16278</c:v>
                </c:pt>
                <c:pt idx="1">
                  <c:v>26651</c:v>
                </c:pt>
                <c:pt idx="3">
                  <c:v>2315</c:v>
                </c:pt>
                <c:pt idx="5">
                  <c:v>94577</c:v>
                </c:pt>
                <c:pt idx="6">
                  <c:v>5048</c:v>
                </c:pt>
                <c:pt idx="8">
                  <c:v>20221</c:v>
                </c:pt>
                <c:pt idx="9">
                  <c:v>113756</c:v>
                </c:pt>
                <c:pt idx="10">
                  <c:v>8835</c:v>
                </c:pt>
                <c:pt idx="11">
                  <c:v>166124</c:v>
                </c:pt>
                <c:pt idx="14">
                  <c:v>2349</c:v>
                </c:pt>
                <c:pt idx="15">
                  <c:v>166755</c:v>
                </c:pt>
                <c:pt idx="17">
                  <c:v>483</c:v>
                </c:pt>
                <c:pt idx="21">
                  <c:v>53857</c:v>
                </c:pt>
                <c:pt idx="23">
                  <c:v>6731</c:v>
                </c:pt>
                <c:pt idx="25">
                  <c:v>21297</c:v>
                </c:pt>
                <c:pt idx="27">
                  <c:v>1741</c:v>
                </c:pt>
                <c:pt idx="29">
                  <c:v>36271</c:v>
                </c:pt>
              </c:numCache>
            </c:numRef>
          </c:val>
        </c:ser>
        <c:ser>
          <c:idx val="6"/>
          <c:order val="2"/>
          <c:tx>
            <c:strRef>
              <c:f>'New registrations'!$I$1:$I$2</c:f>
              <c:strCache>
                <c:ptCount val="1"/>
                <c:pt idx="0">
                  <c:v>2003 MPs</c:v>
                </c:pt>
              </c:strCache>
            </c:strRef>
          </c:tx>
          <c:spPr>
            <a:solidFill>
              <a:srgbClr val="3F68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registrations'!$I$3:$I$32</c:f>
              <c:numCache>
                <c:ptCount val="30"/>
                <c:pt idx="0">
                  <c:v>19914</c:v>
                </c:pt>
                <c:pt idx="1">
                  <c:v>20581</c:v>
                </c:pt>
                <c:pt idx="3">
                  <c:v>2652</c:v>
                </c:pt>
                <c:pt idx="4">
                  <c:v>7724</c:v>
                </c:pt>
                <c:pt idx="5">
                  <c:v>93020</c:v>
                </c:pt>
                <c:pt idx="6">
                  <c:v>3758</c:v>
                </c:pt>
                <c:pt idx="8">
                  <c:v>20921</c:v>
                </c:pt>
                <c:pt idx="9">
                  <c:v>110421</c:v>
                </c:pt>
                <c:pt idx="10">
                  <c:v>12751</c:v>
                </c:pt>
                <c:pt idx="11">
                  <c:v>166127</c:v>
                </c:pt>
                <c:pt idx="14">
                  <c:v>2140</c:v>
                </c:pt>
                <c:pt idx="15">
                  <c:v>161893</c:v>
                </c:pt>
                <c:pt idx="17">
                  <c:v>630</c:v>
                </c:pt>
                <c:pt idx="21">
                  <c:v>45878</c:v>
                </c:pt>
                <c:pt idx="25">
                  <c:v>19846</c:v>
                </c:pt>
                <c:pt idx="27">
                  <c:v>1398</c:v>
                </c:pt>
                <c:pt idx="29">
                  <c:v>36345</c:v>
                </c:pt>
              </c:numCache>
            </c:numRef>
          </c:val>
        </c:ser>
        <c:ser>
          <c:idx val="9"/>
          <c:order val="3"/>
          <c:tx>
            <c:strRef>
              <c:f>'New registrations'!$L$1:$L$2</c:f>
              <c:strCache>
                <c:ptCount val="1"/>
                <c:pt idx="0">
                  <c:v>2004 MPs</c:v>
                </c:pt>
              </c:strCache>
            </c:strRef>
          </c:tx>
          <c:spPr>
            <a:solidFill>
              <a:srgbClr val="4673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registrations'!$L$3:$L$32</c:f>
              <c:numCache>
                <c:ptCount val="30"/>
                <c:pt idx="0">
                  <c:v>21711</c:v>
                </c:pt>
                <c:pt idx="1">
                  <c:v>17751</c:v>
                </c:pt>
                <c:pt idx="3">
                  <c:v>2412</c:v>
                </c:pt>
                <c:pt idx="4">
                  <c:v>6903</c:v>
                </c:pt>
                <c:pt idx="5">
                  <c:v>81280</c:v>
                </c:pt>
                <c:pt idx="6">
                  <c:v>4197</c:v>
                </c:pt>
                <c:pt idx="7">
                  <c:v>6903</c:v>
                </c:pt>
                <c:pt idx="8">
                  <c:v>21856</c:v>
                </c:pt>
                <c:pt idx="9">
                  <c:v>118128</c:v>
                </c:pt>
                <c:pt idx="10">
                  <c:v>17808</c:v>
                </c:pt>
                <c:pt idx="11">
                  <c:v>166003</c:v>
                </c:pt>
                <c:pt idx="14">
                  <c:v>1299</c:v>
                </c:pt>
                <c:pt idx="15">
                  <c:v>132367</c:v>
                </c:pt>
                <c:pt idx="17">
                  <c:v>552</c:v>
                </c:pt>
                <c:pt idx="18">
                  <c:v>457</c:v>
                </c:pt>
                <c:pt idx="21">
                  <c:v>39131</c:v>
                </c:pt>
                <c:pt idx="25">
                  <c:v>13608</c:v>
                </c:pt>
                <c:pt idx="26">
                  <c:v>1763</c:v>
                </c:pt>
                <c:pt idx="27">
                  <c:v>2215</c:v>
                </c:pt>
                <c:pt idx="29">
                  <c:v>27547</c:v>
                </c:pt>
              </c:numCache>
            </c:numRef>
          </c:val>
        </c:ser>
        <c:ser>
          <c:idx val="12"/>
          <c:order val="4"/>
          <c:tx>
            <c:strRef>
              <c:f>'New registrations'!$O$1:$O$2</c:f>
              <c:strCache>
                <c:ptCount val="1"/>
                <c:pt idx="0">
                  <c:v>2005 MPs</c:v>
                </c:pt>
              </c:strCache>
            </c:strRef>
          </c:tx>
          <c:spPr>
            <a:solidFill>
              <a:srgbClr val="4C7C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registrations'!$O$3:$O$32</c:f>
              <c:numCache>
                <c:ptCount val="30"/>
                <c:pt idx="0">
                  <c:v>27728</c:v>
                </c:pt>
                <c:pt idx="1">
                  <c:v>17347</c:v>
                </c:pt>
                <c:pt idx="3">
                  <c:v>2080</c:v>
                </c:pt>
                <c:pt idx="4">
                  <c:v>8017</c:v>
                </c:pt>
                <c:pt idx="5">
                  <c:v>97333</c:v>
                </c:pt>
                <c:pt idx="6">
                  <c:v>4916</c:v>
                </c:pt>
                <c:pt idx="7">
                  <c:v>8017</c:v>
                </c:pt>
                <c:pt idx="8">
                  <c:v>24107</c:v>
                </c:pt>
                <c:pt idx="9">
                  <c:v>115142</c:v>
                </c:pt>
                <c:pt idx="10">
                  <c:v>20895</c:v>
                </c:pt>
                <c:pt idx="11">
                  <c:v>154922</c:v>
                </c:pt>
                <c:pt idx="12">
                  <c:v>13233</c:v>
                </c:pt>
                <c:pt idx="14">
                  <c:v>849</c:v>
                </c:pt>
                <c:pt idx="15">
                  <c:v>128284</c:v>
                </c:pt>
                <c:pt idx="17">
                  <c:v>528</c:v>
                </c:pt>
                <c:pt idx="18">
                  <c:v>637</c:v>
                </c:pt>
                <c:pt idx="21">
                  <c:v>40858</c:v>
                </c:pt>
                <c:pt idx="22">
                  <c:v>23309</c:v>
                </c:pt>
                <c:pt idx="25">
                  <c:v>15365</c:v>
                </c:pt>
                <c:pt idx="26">
                  <c:v>2037</c:v>
                </c:pt>
                <c:pt idx="27">
                  <c:v>3121</c:v>
                </c:pt>
                <c:pt idx="29">
                  <c:v>24745</c:v>
                </c:pt>
              </c:numCache>
            </c:numRef>
          </c:val>
        </c:ser>
        <c:ser>
          <c:idx val="17"/>
          <c:order val="5"/>
          <c:tx>
            <c:strRef>
              <c:f>'New registrations'!$T$1:$T$2</c:f>
              <c:strCache>
                <c:ptCount val="1"/>
                <c:pt idx="0">
                  <c:v>2006 MPs</c:v>
                </c:pt>
              </c:strCache>
            </c:strRef>
          </c:tx>
          <c:spPr>
            <a:solidFill>
              <a:srgbClr val="839F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registrations'!$T$3:$T$32</c:f>
              <c:numCache>
                <c:ptCount val="30"/>
                <c:pt idx="0">
                  <c:v>28292</c:v>
                </c:pt>
                <c:pt idx="1">
                  <c:v>20279</c:v>
                </c:pt>
                <c:pt idx="3">
                  <c:v>1739</c:v>
                </c:pt>
                <c:pt idx="4">
                  <c:v>6079</c:v>
                </c:pt>
                <c:pt idx="5">
                  <c:v>109906</c:v>
                </c:pt>
                <c:pt idx="6">
                  <c:v>4462</c:v>
                </c:pt>
                <c:pt idx="7">
                  <c:v>6079</c:v>
                </c:pt>
                <c:pt idx="8">
                  <c:v>36295</c:v>
                </c:pt>
                <c:pt idx="9">
                  <c:v>137460</c:v>
                </c:pt>
                <c:pt idx="10">
                  <c:v>25693</c:v>
                </c:pt>
                <c:pt idx="11">
                  <c:v>184869</c:v>
                </c:pt>
                <c:pt idx="12">
                  <c:v>15228</c:v>
                </c:pt>
                <c:pt idx="14">
                  <c:v>698</c:v>
                </c:pt>
                <c:pt idx="15">
                  <c:v>109850</c:v>
                </c:pt>
                <c:pt idx="17">
                  <c:v>657</c:v>
                </c:pt>
                <c:pt idx="18">
                  <c:v>2507</c:v>
                </c:pt>
                <c:pt idx="21">
                  <c:v>48776</c:v>
                </c:pt>
                <c:pt idx="22">
                  <c:v>43570</c:v>
                </c:pt>
                <c:pt idx="23">
                  <c:v>1982</c:v>
                </c:pt>
                <c:pt idx="25">
                  <c:v>14995</c:v>
                </c:pt>
                <c:pt idx="26">
                  <c:v>2577</c:v>
                </c:pt>
                <c:pt idx="27">
                  <c:v>4689</c:v>
                </c:pt>
                <c:pt idx="29">
                  <c:v>23550</c:v>
                </c:pt>
              </c:numCache>
            </c:numRef>
          </c:val>
        </c:ser>
        <c:ser>
          <c:idx val="20"/>
          <c:order val="6"/>
          <c:tx>
            <c:strRef>
              <c:f>'New registrations'!$W$1:$W$2</c:f>
              <c:strCache>
                <c:ptCount val="1"/>
                <c:pt idx="0">
                  <c:v>2007 MPs</c:v>
                </c:pt>
              </c:strCache>
            </c:strRef>
          </c:tx>
          <c:spPr>
            <a:solidFill>
              <a:srgbClr val="A3B5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registrations'!$W$3:$W$32</c:f>
              <c:numCache>
                <c:ptCount val="30"/>
                <c:pt idx="0">
                  <c:v>30933</c:v>
                </c:pt>
                <c:pt idx="1">
                  <c:v>21434</c:v>
                </c:pt>
                <c:pt idx="3">
                  <c:v>1747</c:v>
                </c:pt>
                <c:pt idx="4">
                  <c:v>6121</c:v>
                </c:pt>
                <c:pt idx="5">
                  <c:v>94215</c:v>
                </c:pt>
                <c:pt idx="6">
                  <c:v>4518</c:v>
                </c:pt>
                <c:pt idx="7">
                  <c:v>6121</c:v>
                </c:pt>
                <c:pt idx="8">
                  <c:v>21899</c:v>
                </c:pt>
                <c:pt idx="9">
                  <c:v>125862</c:v>
                </c:pt>
                <c:pt idx="10">
                  <c:v>27448</c:v>
                </c:pt>
                <c:pt idx="11">
                  <c:v>209451</c:v>
                </c:pt>
                <c:pt idx="12">
                  <c:v>18159</c:v>
                </c:pt>
                <c:pt idx="14">
                  <c:v>641</c:v>
                </c:pt>
                <c:pt idx="15">
                  <c:v>130696</c:v>
                </c:pt>
                <c:pt idx="17">
                  <c:v>604</c:v>
                </c:pt>
                <c:pt idx="18">
                  <c:v>4389</c:v>
                </c:pt>
                <c:pt idx="21">
                  <c:v>57427</c:v>
                </c:pt>
                <c:pt idx="22">
                  <c:v>91913</c:v>
                </c:pt>
                <c:pt idx="23">
                  <c:v>7886</c:v>
                </c:pt>
                <c:pt idx="25">
                  <c:v>31852</c:v>
                </c:pt>
                <c:pt idx="26">
                  <c:v>3017</c:v>
                </c:pt>
                <c:pt idx="27">
                  <c:v>5735</c:v>
                </c:pt>
                <c:pt idx="29">
                  <c:v>24562</c:v>
                </c:pt>
              </c:numCache>
            </c:numRef>
          </c:val>
        </c:ser>
        <c:ser>
          <c:idx val="23"/>
          <c:order val="7"/>
          <c:tx>
            <c:strRef>
              <c:f>'New registrations'!$Z$1:$Z$2</c:f>
              <c:strCache>
                <c:ptCount val="1"/>
                <c:pt idx="0">
                  <c:v>2008 MPs</c:v>
                </c:pt>
              </c:strCache>
            </c:strRef>
          </c:tx>
          <c:spPr>
            <a:solidFill>
              <a:srgbClr val="BAC7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registrations'!$Z$3:$Z$32</c:f>
              <c:numCache>
                <c:ptCount val="30"/>
                <c:pt idx="0">
                  <c:v>30970</c:v>
                </c:pt>
                <c:pt idx="1">
                  <c:v>19620</c:v>
                </c:pt>
                <c:pt idx="3">
                  <c:v>1731</c:v>
                </c:pt>
                <c:pt idx="4">
                  <c:v>5707</c:v>
                </c:pt>
                <c:pt idx="5">
                  <c:v>79560</c:v>
                </c:pt>
                <c:pt idx="6">
                  <c:v>3670</c:v>
                </c:pt>
                <c:pt idx="7">
                  <c:v>5707</c:v>
                </c:pt>
                <c:pt idx="8">
                  <c:v>25010</c:v>
                </c:pt>
                <c:pt idx="9">
                  <c:v>84222</c:v>
                </c:pt>
                <c:pt idx="10">
                  <c:v>25255</c:v>
                </c:pt>
                <c:pt idx="11">
                  <c:v>190315</c:v>
                </c:pt>
                <c:pt idx="12">
                  <c:v>19785</c:v>
                </c:pt>
                <c:pt idx="14">
                  <c:v>549</c:v>
                </c:pt>
                <c:pt idx="15">
                  <c:v>123110</c:v>
                </c:pt>
                <c:pt idx="16">
                  <c:v>5404</c:v>
                </c:pt>
                <c:pt idx="17">
                  <c:v>677</c:v>
                </c:pt>
                <c:pt idx="18">
                  <c:v>3730</c:v>
                </c:pt>
                <c:pt idx="21">
                  <c:v>69594</c:v>
                </c:pt>
                <c:pt idx="22">
                  <c:v>135994</c:v>
                </c:pt>
                <c:pt idx="23">
                  <c:v>7236</c:v>
                </c:pt>
                <c:pt idx="25">
                  <c:v>31148</c:v>
                </c:pt>
                <c:pt idx="26">
                  <c:v>2616</c:v>
                </c:pt>
                <c:pt idx="27">
                  <c:v>5860</c:v>
                </c:pt>
                <c:pt idx="29">
                  <c:v>24953</c:v>
                </c:pt>
              </c:numCache>
            </c:numRef>
          </c:val>
        </c:ser>
        <c:ser>
          <c:idx val="27"/>
          <c:order val="8"/>
          <c:tx>
            <c:strRef>
              <c:f>'New registrations'!$AC$1:$AC$2</c:f>
              <c:strCache>
                <c:ptCount val="1"/>
                <c:pt idx="0">
                  <c:v>2009 MPs</c:v>
                </c:pt>
              </c:strCache>
            </c:strRef>
          </c:tx>
          <c:spPr>
            <a:solidFill>
              <a:srgbClr val="D7DE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registrations'!$AC$3:$AC$32</c:f>
              <c:numCache>
                <c:ptCount val="30"/>
                <c:pt idx="0">
                  <c:v>26057</c:v>
                </c:pt>
                <c:pt idx="1">
                  <c:v>17044</c:v>
                </c:pt>
                <c:pt idx="3">
                  <c:v>1416</c:v>
                </c:pt>
                <c:pt idx="4">
                  <c:v>4327</c:v>
                </c:pt>
                <c:pt idx="5">
                  <c:v>74688</c:v>
                </c:pt>
                <c:pt idx="6">
                  <c:v>17424</c:v>
                </c:pt>
                <c:pt idx="7">
                  <c:v>23</c:v>
                </c:pt>
                <c:pt idx="8">
                  <c:v>20387</c:v>
                </c:pt>
                <c:pt idx="9">
                  <c:v>43954</c:v>
                </c:pt>
                <c:pt idx="10">
                  <c:v>21100</c:v>
                </c:pt>
                <c:pt idx="11">
                  <c:v>156963</c:v>
                </c:pt>
                <c:pt idx="12">
                  <c:v>10570</c:v>
                </c:pt>
                <c:pt idx="14">
                  <c:v>447</c:v>
                </c:pt>
                <c:pt idx="15">
                  <c:v>114368</c:v>
                </c:pt>
                <c:pt idx="16">
                  <c:v>3499</c:v>
                </c:pt>
                <c:pt idx="17">
                  <c:v>645</c:v>
                </c:pt>
                <c:pt idx="18">
                  <c:v>649</c:v>
                </c:pt>
                <c:pt idx="21">
                  <c:v>93821</c:v>
                </c:pt>
                <c:pt idx="22">
                  <c:v>94031</c:v>
                </c:pt>
                <c:pt idx="23">
                  <c:v>5693</c:v>
                </c:pt>
                <c:pt idx="25">
                  <c:v>21443</c:v>
                </c:pt>
                <c:pt idx="26">
                  <c:v>2076</c:v>
                </c:pt>
                <c:pt idx="27">
                  <c:v>4566</c:v>
                </c:pt>
                <c:pt idx="28">
                  <c:v>2441</c:v>
                </c:pt>
                <c:pt idx="29">
                  <c:v>16444</c:v>
                </c:pt>
              </c:numCache>
            </c:numRef>
          </c:val>
        </c:ser>
        <c:ser>
          <c:idx val="1"/>
          <c:order val="9"/>
          <c:tx>
            <c:v>2010 MPs</c:v>
          </c:tx>
          <c:spPr>
            <a:solidFill>
              <a:srgbClr val="3153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'New registrations'!$AF$3:$AF$32</c:f>
              <c:numCache>
                <c:ptCount val="30"/>
                <c:pt idx="0">
                  <c:v>24906</c:v>
                </c:pt>
                <c:pt idx="1">
                  <c:v>14209</c:v>
                </c:pt>
                <c:pt idx="3">
                  <c:v>457</c:v>
                </c:pt>
                <c:pt idx="4">
                  <c:v>6801</c:v>
                </c:pt>
                <c:pt idx="5">
                  <c:v>64939</c:v>
                </c:pt>
                <c:pt idx="6">
                  <c:v>16315</c:v>
                </c:pt>
                <c:pt idx="7">
                  <c:v>16</c:v>
                </c:pt>
                <c:pt idx="8">
                  <c:v>130</c:v>
                </c:pt>
                <c:pt idx="9">
                  <c:v>34187</c:v>
                </c:pt>
                <c:pt idx="10">
                  <c:v>17936</c:v>
                </c:pt>
                <c:pt idx="11">
                  <c:v>144467</c:v>
                </c:pt>
                <c:pt idx="12">
                  <c:v>6442</c:v>
                </c:pt>
                <c:pt idx="14">
                  <c:v>206</c:v>
                </c:pt>
                <c:pt idx="15">
                  <c:v>88434</c:v>
                </c:pt>
                <c:pt idx="16">
                  <c:v>1180</c:v>
                </c:pt>
                <c:pt idx="17">
                  <c:v>699</c:v>
                </c:pt>
                <c:pt idx="18">
                  <c:v>970</c:v>
                </c:pt>
                <c:pt idx="21">
                  <c:v>93717</c:v>
                </c:pt>
                <c:pt idx="22">
                  <c:v>72186</c:v>
                </c:pt>
                <c:pt idx="23">
                  <c:v>4646</c:v>
                </c:pt>
                <c:pt idx="24">
                  <c:v>6</c:v>
                </c:pt>
                <c:pt idx="25">
                  <c:v>13253</c:v>
                </c:pt>
                <c:pt idx="26">
                  <c:v>1832</c:v>
                </c:pt>
                <c:pt idx="27">
                  <c:v>3474</c:v>
                </c:pt>
                <c:pt idx="28">
                  <c:v>1507</c:v>
                </c:pt>
                <c:pt idx="29">
                  <c:v>14530</c:v>
                </c:pt>
              </c:numCache>
            </c:numRef>
          </c:val>
        </c:ser>
        <c:ser>
          <c:idx val="2"/>
          <c:order val="10"/>
          <c:tx>
            <c:v>2011 MPs</c:v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'New registrations'!$AI$3:$AI$32</c:f>
              <c:numCache>
                <c:ptCount val="30"/>
                <c:pt idx="0">
                  <c:v>23094</c:v>
                </c:pt>
                <c:pt idx="1">
                  <c:v>11493</c:v>
                </c:pt>
                <c:pt idx="3">
                  <c:v>432</c:v>
                </c:pt>
                <c:pt idx="4">
                  <c:v>1932</c:v>
                </c:pt>
                <c:pt idx="5">
                  <c:v>55075</c:v>
                </c:pt>
                <c:pt idx="6">
                  <c:v>10260</c:v>
                </c:pt>
                <c:pt idx="8">
                  <c:v>71</c:v>
                </c:pt>
                <c:pt idx="9">
                  <c:v>21761</c:v>
                </c:pt>
                <c:pt idx="10">
                  <c:v>17187</c:v>
                </c:pt>
                <c:pt idx="11">
                  <c:v>146156</c:v>
                </c:pt>
                <c:pt idx="14">
                  <c:v>211</c:v>
                </c:pt>
                <c:pt idx="15">
                  <c:v>75327</c:v>
                </c:pt>
                <c:pt idx="16">
                  <c:v>1307</c:v>
                </c:pt>
                <c:pt idx="17">
                  <c:v>880</c:v>
                </c:pt>
                <c:pt idx="18">
                  <c:v>1343</c:v>
                </c:pt>
                <c:pt idx="21">
                  <c:v>81777</c:v>
                </c:pt>
                <c:pt idx="22">
                  <c:v>66868</c:v>
                </c:pt>
                <c:pt idx="23">
                  <c:v>3801</c:v>
                </c:pt>
                <c:pt idx="24">
                  <c:v>461</c:v>
                </c:pt>
                <c:pt idx="26">
                  <c:v>1600</c:v>
                </c:pt>
                <c:pt idx="27">
                  <c:v>3244</c:v>
                </c:pt>
                <c:pt idx="28">
                  <c:v>3592</c:v>
                </c:pt>
                <c:pt idx="29">
                  <c:v>14462</c:v>
                </c:pt>
              </c:numCache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17825"/>
          <c:w val="0.1002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Motorcycles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925"/>
          <c:w val="0.86225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registrations'!$D$1:$D$2</c:f>
              <c:strCache>
                <c:ptCount val="1"/>
                <c:pt idx="0">
                  <c:v>2001 MCs</c:v>
                </c:pt>
              </c:strCache>
            </c:strRef>
          </c:tx>
          <c:spPr>
            <a:solidFill>
              <a:srgbClr val="3153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registrations'!$D$3:$D$32</c:f>
              <c:numCache>
                <c:ptCount val="30"/>
                <c:pt idx="0">
                  <c:v>19952</c:v>
                </c:pt>
                <c:pt idx="1">
                  <c:v>21229</c:v>
                </c:pt>
                <c:pt idx="3">
                  <c:v>1747</c:v>
                </c:pt>
                <c:pt idx="4">
                  <c:v>5308</c:v>
                </c:pt>
                <c:pt idx="5">
                  <c:v>226958</c:v>
                </c:pt>
                <c:pt idx="6">
                  <c:v>2416</c:v>
                </c:pt>
                <c:pt idx="7">
                  <c:v>152</c:v>
                </c:pt>
                <c:pt idx="8">
                  <c:v>66833</c:v>
                </c:pt>
                <c:pt idx="9">
                  <c:v>64129</c:v>
                </c:pt>
                <c:pt idx="10">
                  <c:v>4408</c:v>
                </c:pt>
                <c:pt idx="11">
                  <c:v>179590</c:v>
                </c:pt>
                <c:pt idx="12">
                  <c:v>2935</c:v>
                </c:pt>
                <c:pt idx="13">
                  <c:v>5010</c:v>
                </c:pt>
                <c:pt idx="14">
                  <c:v>4705</c:v>
                </c:pt>
                <c:pt idx="15">
                  <c:v>420355</c:v>
                </c:pt>
                <c:pt idx="16">
                  <c:v>516</c:v>
                </c:pt>
                <c:pt idx="17">
                  <c:v>1139</c:v>
                </c:pt>
                <c:pt idx="18">
                  <c:v>159</c:v>
                </c:pt>
                <c:pt idx="20">
                  <c:v>438</c:v>
                </c:pt>
                <c:pt idx="21">
                  <c:v>17562</c:v>
                </c:pt>
                <c:pt idx="22">
                  <c:v>8167</c:v>
                </c:pt>
                <c:pt idx="23">
                  <c:v>17087</c:v>
                </c:pt>
                <c:pt idx="25">
                  <c:v>21074</c:v>
                </c:pt>
                <c:pt idx="27">
                  <c:v>1114</c:v>
                </c:pt>
                <c:pt idx="28">
                  <c:v>17626</c:v>
                </c:pt>
                <c:pt idx="29">
                  <c:v>123866</c:v>
                </c:pt>
              </c:numCache>
            </c:numRef>
          </c:val>
        </c:ser>
        <c:ser>
          <c:idx val="4"/>
          <c:order val="1"/>
          <c:tx>
            <c:strRef>
              <c:f>'New registrations'!$G$1:$G$2</c:f>
              <c:strCache>
                <c:ptCount val="1"/>
                <c:pt idx="0">
                  <c:v>2002 MCs</c:v>
                </c:pt>
              </c:strCache>
            </c:strRef>
          </c:tx>
          <c:spPr>
            <a:solidFill>
              <a:srgbClr val="3A61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registrations'!$G$3:$G$32</c:f>
              <c:numCache>
                <c:ptCount val="30"/>
                <c:pt idx="0">
                  <c:v>16687</c:v>
                </c:pt>
                <c:pt idx="1">
                  <c:v>21503</c:v>
                </c:pt>
                <c:pt idx="3">
                  <c:v>1652</c:v>
                </c:pt>
                <c:pt idx="4">
                  <c:v>7880</c:v>
                </c:pt>
                <c:pt idx="5">
                  <c:v>204129</c:v>
                </c:pt>
                <c:pt idx="6">
                  <c:v>2625</c:v>
                </c:pt>
                <c:pt idx="7">
                  <c:v>173</c:v>
                </c:pt>
                <c:pt idx="8">
                  <c:v>56069</c:v>
                </c:pt>
                <c:pt idx="9">
                  <c:v>63365</c:v>
                </c:pt>
                <c:pt idx="10">
                  <c:v>4920</c:v>
                </c:pt>
                <c:pt idx="11">
                  <c:v>168754</c:v>
                </c:pt>
                <c:pt idx="12">
                  <c:v>4483</c:v>
                </c:pt>
                <c:pt idx="13">
                  <c:v>7438</c:v>
                </c:pt>
                <c:pt idx="14">
                  <c:v>5596</c:v>
                </c:pt>
                <c:pt idx="15">
                  <c:v>392763</c:v>
                </c:pt>
                <c:pt idx="16">
                  <c:v>793</c:v>
                </c:pt>
                <c:pt idx="17">
                  <c:v>1324</c:v>
                </c:pt>
                <c:pt idx="18">
                  <c:v>216</c:v>
                </c:pt>
                <c:pt idx="20">
                  <c:v>551</c:v>
                </c:pt>
                <c:pt idx="21">
                  <c:v>16845</c:v>
                </c:pt>
                <c:pt idx="23">
                  <c:v>14218</c:v>
                </c:pt>
                <c:pt idx="25">
                  <c:v>23052</c:v>
                </c:pt>
                <c:pt idx="27">
                  <c:v>1159</c:v>
                </c:pt>
                <c:pt idx="28">
                  <c:v>12860</c:v>
                </c:pt>
                <c:pt idx="29">
                  <c:v>123391</c:v>
                </c:pt>
              </c:numCache>
            </c:numRef>
          </c:val>
        </c:ser>
        <c:ser>
          <c:idx val="7"/>
          <c:order val="2"/>
          <c:tx>
            <c:strRef>
              <c:f>'New registrations'!$J$1:$J$2</c:f>
              <c:strCache>
                <c:ptCount val="1"/>
                <c:pt idx="0">
                  <c:v>2003 MCs</c:v>
                </c:pt>
              </c:strCache>
            </c:strRef>
          </c:tx>
          <c:spPr>
            <a:solidFill>
              <a:srgbClr val="416C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registrations'!$J$3:$J$32</c:f>
              <c:numCache>
                <c:ptCount val="30"/>
                <c:pt idx="0">
                  <c:v>17930</c:v>
                </c:pt>
                <c:pt idx="1">
                  <c:v>22224</c:v>
                </c:pt>
                <c:pt idx="3">
                  <c:v>1824</c:v>
                </c:pt>
                <c:pt idx="4">
                  <c:v>5959</c:v>
                </c:pt>
                <c:pt idx="5">
                  <c:v>191262</c:v>
                </c:pt>
                <c:pt idx="6">
                  <c:v>2824</c:v>
                </c:pt>
                <c:pt idx="7">
                  <c:v>185</c:v>
                </c:pt>
                <c:pt idx="8">
                  <c:v>59137</c:v>
                </c:pt>
                <c:pt idx="9">
                  <c:v>77439</c:v>
                </c:pt>
                <c:pt idx="10">
                  <c:v>6264</c:v>
                </c:pt>
                <c:pt idx="11">
                  <c:v>176006</c:v>
                </c:pt>
                <c:pt idx="12">
                  <c:v>6875</c:v>
                </c:pt>
                <c:pt idx="13">
                  <c:v>8875</c:v>
                </c:pt>
                <c:pt idx="14">
                  <c:v>2853</c:v>
                </c:pt>
                <c:pt idx="15">
                  <c:v>408617</c:v>
                </c:pt>
                <c:pt idx="16">
                  <c:v>858</c:v>
                </c:pt>
                <c:pt idx="17">
                  <c:v>1437</c:v>
                </c:pt>
                <c:pt idx="18">
                  <c:v>221</c:v>
                </c:pt>
                <c:pt idx="20">
                  <c:v>508</c:v>
                </c:pt>
                <c:pt idx="21">
                  <c:v>16737</c:v>
                </c:pt>
                <c:pt idx="22">
                  <c:v>1300</c:v>
                </c:pt>
                <c:pt idx="23">
                  <c:v>11198</c:v>
                </c:pt>
                <c:pt idx="25">
                  <c:v>23660</c:v>
                </c:pt>
                <c:pt idx="27">
                  <c:v>1466</c:v>
                </c:pt>
                <c:pt idx="28">
                  <c:v>21521</c:v>
                </c:pt>
                <c:pt idx="29">
                  <c:v>119348</c:v>
                </c:pt>
              </c:numCache>
            </c:numRef>
          </c:val>
        </c:ser>
        <c:ser>
          <c:idx val="10"/>
          <c:order val="3"/>
          <c:tx>
            <c:strRef>
              <c:f>'New registrations'!$M$1:$M$2</c:f>
              <c:strCache>
                <c:ptCount val="1"/>
                <c:pt idx="0">
                  <c:v>2004 MCs</c:v>
                </c:pt>
              </c:strCache>
            </c:strRef>
          </c:tx>
          <c:spPr>
            <a:solidFill>
              <a:srgbClr val="4876A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registrations'!$M$3:$M$32</c:f>
              <c:numCache>
                <c:ptCount val="30"/>
                <c:pt idx="0">
                  <c:v>18748</c:v>
                </c:pt>
                <c:pt idx="1">
                  <c:v>25055</c:v>
                </c:pt>
                <c:pt idx="3">
                  <c:v>2273</c:v>
                </c:pt>
                <c:pt idx="4">
                  <c:v>7217</c:v>
                </c:pt>
                <c:pt idx="5">
                  <c:v>173524</c:v>
                </c:pt>
                <c:pt idx="6">
                  <c:v>3631</c:v>
                </c:pt>
                <c:pt idx="7">
                  <c:v>231</c:v>
                </c:pt>
                <c:pt idx="8">
                  <c:v>72023</c:v>
                </c:pt>
                <c:pt idx="9">
                  <c:v>123143</c:v>
                </c:pt>
                <c:pt idx="10">
                  <c:v>7835</c:v>
                </c:pt>
                <c:pt idx="11">
                  <c:v>183811</c:v>
                </c:pt>
                <c:pt idx="12">
                  <c:v>6662</c:v>
                </c:pt>
                <c:pt idx="13">
                  <c:v>16152</c:v>
                </c:pt>
                <c:pt idx="14">
                  <c:v>2534</c:v>
                </c:pt>
                <c:pt idx="15">
                  <c:v>421489</c:v>
                </c:pt>
                <c:pt idx="16">
                  <c:v>1101</c:v>
                </c:pt>
                <c:pt idx="17">
                  <c:v>1354</c:v>
                </c:pt>
                <c:pt idx="18">
                  <c:v>373</c:v>
                </c:pt>
                <c:pt idx="20">
                  <c:v>473</c:v>
                </c:pt>
                <c:pt idx="21">
                  <c:v>17566</c:v>
                </c:pt>
                <c:pt idx="22">
                  <c:v>1950</c:v>
                </c:pt>
                <c:pt idx="23">
                  <c:v>11562</c:v>
                </c:pt>
                <c:pt idx="25">
                  <c:v>25300</c:v>
                </c:pt>
                <c:pt idx="26">
                  <c:v>1165</c:v>
                </c:pt>
                <c:pt idx="27">
                  <c:v>2072</c:v>
                </c:pt>
                <c:pt idx="28">
                  <c:v>92187</c:v>
                </c:pt>
                <c:pt idx="29">
                  <c:v>106391</c:v>
                </c:pt>
              </c:numCache>
            </c:numRef>
          </c:val>
        </c:ser>
        <c:ser>
          <c:idx val="13"/>
          <c:order val="4"/>
          <c:tx>
            <c:strRef>
              <c:f>'New registrations'!$P$1:$P$2</c:f>
              <c:strCache>
                <c:ptCount val="1"/>
                <c:pt idx="0">
                  <c:v>2005 MCs</c:v>
                </c:pt>
              </c:strCache>
            </c:strRef>
          </c:tx>
          <c:spPr>
            <a:solidFill>
              <a:srgbClr val="4E7FB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registrations'!$P$3:$P$32</c:f>
              <c:numCache>
                <c:ptCount val="30"/>
                <c:pt idx="0">
                  <c:v>19094</c:v>
                </c:pt>
                <c:pt idx="1">
                  <c:v>24955</c:v>
                </c:pt>
                <c:pt idx="3">
                  <c:v>2455</c:v>
                </c:pt>
                <c:pt idx="4">
                  <c:v>7592</c:v>
                </c:pt>
                <c:pt idx="5">
                  <c:v>168652</c:v>
                </c:pt>
                <c:pt idx="6">
                  <c:v>5780</c:v>
                </c:pt>
                <c:pt idx="7">
                  <c:v>319</c:v>
                </c:pt>
                <c:pt idx="8">
                  <c:v>83078</c:v>
                </c:pt>
                <c:pt idx="9">
                  <c:v>205626</c:v>
                </c:pt>
                <c:pt idx="10">
                  <c:v>9228</c:v>
                </c:pt>
                <c:pt idx="11">
                  <c:v>196618</c:v>
                </c:pt>
                <c:pt idx="12">
                  <c:v>6722</c:v>
                </c:pt>
                <c:pt idx="13">
                  <c:v>12538</c:v>
                </c:pt>
                <c:pt idx="14">
                  <c:v>2391</c:v>
                </c:pt>
                <c:pt idx="15">
                  <c:v>420478</c:v>
                </c:pt>
                <c:pt idx="16">
                  <c:v>1653</c:v>
                </c:pt>
                <c:pt idx="17">
                  <c:v>1265</c:v>
                </c:pt>
                <c:pt idx="18">
                  <c:v>400</c:v>
                </c:pt>
                <c:pt idx="20">
                  <c:v>408</c:v>
                </c:pt>
                <c:pt idx="21">
                  <c:v>16814</c:v>
                </c:pt>
                <c:pt idx="22">
                  <c:v>3841</c:v>
                </c:pt>
                <c:pt idx="23">
                  <c:v>11232</c:v>
                </c:pt>
                <c:pt idx="25">
                  <c:v>22763</c:v>
                </c:pt>
                <c:pt idx="26">
                  <c:v>1165</c:v>
                </c:pt>
                <c:pt idx="27">
                  <c:v>2535</c:v>
                </c:pt>
                <c:pt idx="28">
                  <c:v>227657</c:v>
                </c:pt>
                <c:pt idx="29">
                  <c:v>108058</c:v>
                </c:pt>
              </c:numCache>
            </c:numRef>
          </c:val>
        </c:ser>
        <c:ser>
          <c:idx val="18"/>
          <c:order val="5"/>
          <c:tx>
            <c:strRef>
              <c:f>'New registrations'!$U$1:$U$2</c:f>
              <c:strCache>
                <c:ptCount val="1"/>
                <c:pt idx="0">
                  <c:v>2006 MCs</c:v>
                </c:pt>
              </c:strCache>
            </c:strRef>
          </c:tx>
          <c:spPr>
            <a:solidFill>
              <a:srgbClr val="8EA6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registrations'!$U$3:$U$32</c:f>
              <c:numCache>
                <c:ptCount val="30"/>
                <c:pt idx="0">
                  <c:v>18873</c:v>
                </c:pt>
                <c:pt idx="1">
                  <c:v>27290</c:v>
                </c:pt>
                <c:pt idx="3">
                  <c:v>2925</c:v>
                </c:pt>
                <c:pt idx="4">
                  <c:v>8423</c:v>
                </c:pt>
                <c:pt idx="5">
                  <c:v>165842</c:v>
                </c:pt>
                <c:pt idx="6">
                  <c:v>7578</c:v>
                </c:pt>
                <c:pt idx="7">
                  <c:v>771</c:v>
                </c:pt>
                <c:pt idx="8">
                  <c:v>88480</c:v>
                </c:pt>
                <c:pt idx="9">
                  <c:v>258355</c:v>
                </c:pt>
                <c:pt idx="10">
                  <c:v>11058</c:v>
                </c:pt>
                <c:pt idx="11">
                  <c:v>229364</c:v>
                </c:pt>
                <c:pt idx="12">
                  <c:v>7775</c:v>
                </c:pt>
                <c:pt idx="13">
                  <c:v>12048</c:v>
                </c:pt>
                <c:pt idx="14">
                  <c:v>2508</c:v>
                </c:pt>
                <c:pt idx="15">
                  <c:v>444987</c:v>
                </c:pt>
                <c:pt idx="16">
                  <c:v>2457</c:v>
                </c:pt>
                <c:pt idx="17">
                  <c:v>1378</c:v>
                </c:pt>
                <c:pt idx="18">
                  <c:v>773</c:v>
                </c:pt>
                <c:pt idx="20">
                  <c:v>544</c:v>
                </c:pt>
                <c:pt idx="21">
                  <c:v>14790</c:v>
                </c:pt>
                <c:pt idx="22">
                  <c:v>5115</c:v>
                </c:pt>
                <c:pt idx="23">
                  <c:v>11435</c:v>
                </c:pt>
                <c:pt idx="25">
                  <c:v>27051</c:v>
                </c:pt>
                <c:pt idx="26">
                  <c:v>2122</c:v>
                </c:pt>
                <c:pt idx="27">
                  <c:v>3598</c:v>
                </c:pt>
                <c:pt idx="28">
                  <c:v>389503</c:v>
                </c:pt>
                <c:pt idx="29">
                  <c:v>109527</c:v>
                </c:pt>
              </c:numCache>
            </c:numRef>
          </c:val>
        </c:ser>
        <c:ser>
          <c:idx val="21"/>
          <c:order val="6"/>
          <c:tx>
            <c:strRef>
              <c:f>'New registrations'!$X$1:$X$2</c:f>
              <c:strCache>
                <c:ptCount val="1"/>
                <c:pt idx="0">
                  <c:v>2007 MCs</c:v>
                </c:pt>
              </c:strCache>
            </c:strRef>
          </c:tx>
          <c:spPr>
            <a:solidFill>
              <a:srgbClr val="ACBC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registrations'!$X$3:$X$32</c:f>
              <c:numCache>
                <c:ptCount val="30"/>
                <c:pt idx="0">
                  <c:v>23748</c:v>
                </c:pt>
                <c:pt idx="1">
                  <c:v>30143</c:v>
                </c:pt>
                <c:pt idx="3">
                  <c:v>3710</c:v>
                </c:pt>
                <c:pt idx="4">
                  <c:v>9985</c:v>
                </c:pt>
                <c:pt idx="5">
                  <c:v>166883</c:v>
                </c:pt>
                <c:pt idx="6">
                  <c:v>9777</c:v>
                </c:pt>
                <c:pt idx="7">
                  <c:v>1254</c:v>
                </c:pt>
                <c:pt idx="8">
                  <c:v>100458</c:v>
                </c:pt>
                <c:pt idx="9">
                  <c:v>269479</c:v>
                </c:pt>
                <c:pt idx="10">
                  <c:v>11533</c:v>
                </c:pt>
                <c:pt idx="11">
                  <c:v>238966</c:v>
                </c:pt>
                <c:pt idx="12">
                  <c:v>8980</c:v>
                </c:pt>
                <c:pt idx="13">
                  <c:v>12781</c:v>
                </c:pt>
                <c:pt idx="14">
                  <c:v>2882</c:v>
                </c:pt>
                <c:pt idx="15">
                  <c:v>435959</c:v>
                </c:pt>
                <c:pt idx="16">
                  <c:v>4420</c:v>
                </c:pt>
                <c:pt idx="17">
                  <c:v>1417</c:v>
                </c:pt>
                <c:pt idx="18">
                  <c:v>1530</c:v>
                </c:pt>
                <c:pt idx="19">
                  <c:v>3272</c:v>
                </c:pt>
                <c:pt idx="20">
                  <c:v>532</c:v>
                </c:pt>
                <c:pt idx="21">
                  <c:v>16237</c:v>
                </c:pt>
                <c:pt idx="22">
                  <c:v>7574</c:v>
                </c:pt>
                <c:pt idx="23">
                  <c:v>11991</c:v>
                </c:pt>
                <c:pt idx="25">
                  <c:v>30715</c:v>
                </c:pt>
                <c:pt idx="26">
                  <c:v>3144</c:v>
                </c:pt>
                <c:pt idx="27">
                  <c:v>5061</c:v>
                </c:pt>
                <c:pt idx="28">
                  <c:v>191897</c:v>
                </c:pt>
                <c:pt idx="29">
                  <c:v>119863</c:v>
                </c:pt>
              </c:numCache>
            </c:numRef>
          </c:val>
        </c:ser>
        <c:ser>
          <c:idx val="24"/>
          <c:order val="7"/>
          <c:tx>
            <c:strRef>
              <c:f>'New registrations'!$AA$1:$AA$2</c:f>
              <c:strCache>
                <c:ptCount val="1"/>
                <c:pt idx="0">
                  <c:v>2008 MCs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registrations'!$AA$3:$AA$32</c:f>
              <c:numCache>
                <c:ptCount val="30"/>
                <c:pt idx="0">
                  <c:v>24480</c:v>
                </c:pt>
                <c:pt idx="1">
                  <c:v>26393</c:v>
                </c:pt>
                <c:pt idx="3">
                  <c:v>4459</c:v>
                </c:pt>
                <c:pt idx="4">
                  <c:v>9641</c:v>
                </c:pt>
                <c:pt idx="5">
                  <c:v>166281</c:v>
                </c:pt>
                <c:pt idx="6">
                  <c:v>6692</c:v>
                </c:pt>
                <c:pt idx="7">
                  <c:v>1186</c:v>
                </c:pt>
                <c:pt idx="8">
                  <c:v>100118</c:v>
                </c:pt>
                <c:pt idx="9">
                  <c:v>209941</c:v>
                </c:pt>
                <c:pt idx="10">
                  <c:v>9065</c:v>
                </c:pt>
                <c:pt idx="11">
                  <c:v>237592</c:v>
                </c:pt>
                <c:pt idx="12">
                  <c:v>8811</c:v>
                </c:pt>
                <c:pt idx="13">
                  <c:v>12285</c:v>
                </c:pt>
                <c:pt idx="14">
                  <c:v>2645</c:v>
                </c:pt>
                <c:pt idx="15">
                  <c:v>408249</c:v>
                </c:pt>
                <c:pt idx="16">
                  <c:v>5622</c:v>
                </c:pt>
                <c:pt idx="17">
                  <c:v>1353</c:v>
                </c:pt>
                <c:pt idx="18">
                  <c:v>1568</c:v>
                </c:pt>
                <c:pt idx="19">
                  <c:v>6429</c:v>
                </c:pt>
                <c:pt idx="20">
                  <c:v>699</c:v>
                </c:pt>
                <c:pt idx="21">
                  <c:v>16961</c:v>
                </c:pt>
                <c:pt idx="22">
                  <c:v>10696</c:v>
                </c:pt>
                <c:pt idx="23">
                  <c:v>10762</c:v>
                </c:pt>
                <c:pt idx="25">
                  <c:v>20423</c:v>
                </c:pt>
                <c:pt idx="26">
                  <c:v>3139</c:v>
                </c:pt>
                <c:pt idx="27">
                  <c:v>5296</c:v>
                </c:pt>
                <c:pt idx="28">
                  <c:v>189572</c:v>
                </c:pt>
                <c:pt idx="29">
                  <c:v>114474</c:v>
                </c:pt>
              </c:numCache>
            </c:numRef>
          </c:val>
        </c:ser>
        <c:ser>
          <c:idx val="27"/>
          <c:order val="8"/>
          <c:tx>
            <c:strRef>
              <c:f>'New registrations'!$AD$1:$AD$2</c:f>
              <c:strCache>
                <c:ptCount val="1"/>
                <c:pt idx="0">
                  <c:v>2009 MCs</c:v>
                </c:pt>
              </c:strCache>
            </c:strRef>
          </c:tx>
          <c:spPr>
            <a:solidFill>
              <a:srgbClr val="D7DE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registrations'!$AD$3:$AD$32</c:f>
              <c:numCache>
                <c:ptCount val="30"/>
                <c:pt idx="0">
                  <c:v>23712</c:v>
                </c:pt>
                <c:pt idx="1">
                  <c:v>26423</c:v>
                </c:pt>
                <c:pt idx="3">
                  <c:v>3140</c:v>
                </c:pt>
                <c:pt idx="4">
                  <c:v>7214</c:v>
                </c:pt>
                <c:pt idx="5">
                  <c:v>138979</c:v>
                </c:pt>
                <c:pt idx="6">
                  <c:v>5165</c:v>
                </c:pt>
                <c:pt idx="7">
                  <c:v>445</c:v>
                </c:pt>
                <c:pt idx="8">
                  <c:v>69246</c:v>
                </c:pt>
                <c:pt idx="9">
                  <c:v>134640</c:v>
                </c:pt>
                <c:pt idx="10">
                  <c:v>8842</c:v>
                </c:pt>
                <c:pt idx="11">
                  <c:v>200017</c:v>
                </c:pt>
                <c:pt idx="12">
                  <c:v>4717</c:v>
                </c:pt>
                <c:pt idx="13">
                  <c:v>4027</c:v>
                </c:pt>
                <c:pt idx="14">
                  <c:v>1422</c:v>
                </c:pt>
                <c:pt idx="15">
                  <c:v>445621</c:v>
                </c:pt>
                <c:pt idx="16">
                  <c:v>3890</c:v>
                </c:pt>
                <c:pt idx="17">
                  <c:v>1553</c:v>
                </c:pt>
                <c:pt idx="18">
                  <c:v>361</c:v>
                </c:pt>
                <c:pt idx="19">
                  <c:v>4762</c:v>
                </c:pt>
                <c:pt idx="20">
                  <c:v>608</c:v>
                </c:pt>
                <c:pt idx="21">
                  <c:v>18278</c:v>
                </c:pt>
                <c:pt idx="22">
                  <c:v>9430</c:v>
                </c:pt>
                <c:pt idx="23">
                  <c:v>13475</c:v>
                </c:pt>
                <c:pt idx="25">
                  <c:v>11839</c:v>
                </c:pt>
                <c:pt idx="26">
                  <c:v>2331</c:v>
                </c:pt>
                <c:pt idx="27">
                  <c:v>3795</c:v>
                </c:pt>
                <c:pt idx="28">
                  <c:v>138903</c:v>
                </c:pt>
                <c:pt idx="29">
                  <c:v>95231</c:v>
                </c:pt>
              </c:numCache>
            </c:numRef>
          </c:val>
        </c:ser>
        <c:ser>
          <c:idx val="0"/>
          <c:order val="9"/>
          <c:tx>
            <c:v>2010 MCs</c:v>
          </c:tx>
          <c:spPr>
            <a:solidFill>
              <a:srgbClr val="2D4D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'New registrations'!$AG$3:$AG$32</c:f>
              <c:numCache>
                <c:ptCount val="30"/>
                <c:pt idx="0">
                  <c:v>21440</c:v>
                </c:pt>
                <c:pt idx="1">
                  <c:v>26429</c:v>
                </c:pt>
                <c:pt idx="3">
                  <c:v>3060</c:v>
                </c:pt>
                <c:pt idx="4">
                  <c:v>4940</c:v>
                </c:pt>
                <c:pt idx="5">
                  <c:v>122293</c:v>
                </c:pt>
                <c:pt idx="6">
                  <c:v>3056</c:v>
                </c:pt>
                <c:pt idx="7">
                  <c:v>464</c:v>
                </c:pt>
                <c:pt idx="8">
                  <c:v>61531</c:v>
                </c:pt>
                <c:pt idx="9">
                  <c:v>135259</c:v>
                </c:pt>
                <c:pt idx="10">
                  <c:v>9478</c:v>
                </c:pt>
                <c:pt idx="11">
                  <c:v>231593</c:v>
                </c:pt>
                <c:pt idx="12">
                  <c:v>2851</c:v>
                </c:pt>
                <c:pt idx="13">
                  <c:v>3211</c:v>
                </c:pt>
                <c:pt idx="14">
                  <c:v>1112</c:v>
                </c:pt>
                <c:pt idx="15">
                  <c:v>320439</c:v>
                </c:pt>
                <c:pt idx="16">
                  <c:v>299</c:v>
                </c:pt>
                <c:pt idx="17">
                  <c:v>1562</c:v>
                </c:pt>
                <c:pt idx="18">
                  <c:v>437</c:v>
                </c:pt>
                <c:pt idx="19">
                  <c:v>3150</c:v>
                </c:pt>
                <c:pt idx="20">
                  <c:v>541</c:v>
                </c:pt>
                <c:pt idx="21">
                  <c:v>15240</c:v>
                </c:pt>
                <c:pt idx="22">
                  <c:v>8724</c:v>
                </c:pt>
                <c:pt idx="23">
                  <c:v>18893</c:v>
                </c:pt>
                <c:pt idx="25">
                  <c:v>13152</c:v>
                </c:pt>
                <c:pt idx="26">
                  <c:v>2324</c:v>
                </c:pt>
                <c:pt idx="27">
                  <c:v>2658</c:v>
                </c:pt>
                <c:pt idx="28">
                  <c:v>106878</c:v>
                </c:pt>
                <c:pt idx="29">
                  <c:v>81305</c:v>
                </c:pt>
              </c:numCache>
            </c:numRef>
          </c:val>
        </c:ser>
        <c:ser>
          <c:idx val="2"/>
          <c:order val="10"/>
          <c:tx>
            <c:v>2011 MCs</c:v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'New registrations'!$AJ$3:$AJ$32</c:f>
              <c:numCache>
                <c:ptCount val="30"/>
                <c:pt idx="0">
                  <c:v>22539</c:v>
                </c:pt>
                <c:pt idx="1">
                  <c:v>27019</c:v>
                </c:pt>
                <c:pt idx="3">
                  <c:v>2426</c:v>
                </c:pt>
                <c:pt idx="4">
                  <c:v>4536</c:v>
                </c:pt>
                <c:pt idx="5">
                  <c:v>126790</c:v>
                </c:pt>
                <c:pt idx="6">
                  <c:v>2004</c:v>
                </c:pt>
                <c:pt idx="7">
                  <c:v>299</c:v>
                </c:pt>
                <c:pt idx="8">
                  <c:v>44700</c:v>
                </c:pt>
                <c:pt idx="9">
                  <c:v>119375</c:v>
                </c:pt>
                <c:pt idx="10">
                  <c:v>5782</c:v>
                </c:pt>
                <c:pt idx="11">
                  <c:v>185104</c:v>
                </c:pt>
                <c:pt idx="13">
                  <c:v>1924</c:v>
                </c:pt>
                <c:pt idx="14">
                  <c:v>861</c:v>
                </c:pt>
                <c:pt idx="15">
                  <c:v>253699</c:v>
                </c:pt>
                <c:pt idx="16">
                  <c:v>276</c:v>
                </c:pt>
                <c:pt idx="17">
                  <c:v>1306</c:v>
                </c:pt>
                <c:pt idx="18">
                  <c:v>472</c:v>
                </c:pt>
                <c:pt idx="20">
                  <c:v>582</c:v>
                </c:pt>
                <c:pt idx="21">
                  <c:v>11743</c:v>
                </c:pt>
                <c:pt idx="22">
                  <c:v>8388</c:v>
                </c:pt>
                <c:pt idx="23">
                  <c:v>18960</c:v>
                </c:pt>
                <c:pt idx="24">
                  <c:v>468</c:v>
                </c:pt>
                <c:pt idx="25">
                  <c:v>8245</c:v>
                </c:pt>
                <c:pt idx="26">
                  <c:v>1960</c:v>
                </c:pt>
                <c:pt idx="27">
                  <c:v>2026</c:v>
                </c:pt>
                <c:pt idx="28">
                  <c:v>176154</c:v>
                </c:pt>
                <c:pt idx="29">
                  <c:v>79371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51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17575"/>
          <c:w val="0.1"/>
          <c:h val="0.7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PTWs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5"/>
          <c:w val="0.853"/>
          <c:h val="0.9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registrations'!$E$1:$E$2</c:f>
              <c:strCache>
                <c:ptCount val="1"/>
                <c:pt idx="0">
                  <c:v>2001 Total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registrations'!$E$3:$E$32</c:f>
              <c:numCache>
                <c:ptCount val="30"/>
                <c:pt idx="0">
                  <c:v>38281</c:v>
                </c:pt>
                <c:pt idx="1">
                  <c:v>51420</c:v>
                </c:pt>
                <c:pt idx="3">
                  <c:v>4756</c:v>
                </c:pt>
                <c:pt idx="4">
                  <c:v>5308</c:v>
                </c:pt>
                <c:pt idx="5">
                  <c:v>339280</c:v>
                </c:pt>
                <c:pt idx="6">
                  <c:v>9212</c:v>
                </c:pt>
                <c:pt idx="7">
                  <c:v>152</c:v>
                </c:pt>
                <c:pt idx="8">
                  <c:v>87982</c:v>
                </c:pt>
                <c:pt idx="9">
                  <c:v>240618</c:v>
                </c:pt>
                <c:pt idx="10">
                  <c:v>11113</c:v>
                </c:pt>
                <c:pt idx="11">
                  <c:v>364256</c:v>
                </c:pt>
                <c:pt idx="12">
                  <c:v>2935</c:v>
                </c:pt>
                <c:pt idx="13">
                  <c:v>5010</c:v>
                </c:pt>
                <c:pt idx="14">
                  <c:v>6919</c:v>
                </c:pt>
                <c:pt idx="15">
                  <c:v>595898</c:v>
                </c:pt>
                <c:pt idx="16">
                  <c:v>516</c:v>
                </c:pt>
                <c:pt idx="17">
                  <c:v>1576</c:v>
                </c:pt>
                <c:pt idx="18">
                  <c:v>159</c:v>
                </c:pt>
                <c:pt idx="20">
                  <c:v>438</c:v>
                </c:pt>
                <c:pt idx="21">
                  <c:v>73768</c:v>
                </c:pt>
                <c:pt idx="22">
                  <c:v>8167</c:v>
                </c:pt>
                <c:pt idx="23">
                  <c:v>24723</c:v>
                </c:pt>
                <c:pt idx="24">
                  <c:v>219</c:v>
                </c:pt>
                <c:pt idx="25">
                  <c:v>31084</c:v>
                </c:pt>
                <c:pt idx="27">
                  <c:v>1114</c:v>
                </c:pt>
                <c:pt idx="28">
                  <c:v>17626</c:v>
                </c:pt>
                <c:pt idx="29">
                  <c:v>169240</c:v>
                </c:pt>
              </c:numCache>
            </c:numRef>
          </c:val>
        </c:ser>
        <c:ser>
          <c:idx val="5"/>
          <c:order val="1"/>
          <c:tx>
            <c:strRef>
              <c:f>'New registrations'!$H$1:$H$2</c:f>
              <c:strCache>
                <c:ptCount val="1"/>
                <c:pt idx="0">
                  <c:v>2002 Total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registrations'!$H$3:$H$32</c:f>
              <c:numCache>
                <c:ptCount val="30"/>
                <c:pt idx="0">
                  <c:v>32965</c:v>
                </c:pt>
                <c:pt idx="1">
                  <c:v>48154</c:v>
                </c:pt>
                <c:pt idx="3">
                  <c:v>3967</c:v>
                </c:pt>
                <c:pt idx="4">
                  <c:v>7880</c:v>
                </c:pt>
                <c:pt idx="5">
                  <c:v>298706</c:v>
                </c:pt>
                <c:pt idx="6">
                  <c:v>7673</c:v>
                </c:pt>
                <c:pt idx="7">
                  <c:v>173</c:v>
                </c:pt>
                <c:pt idx="8">
                  <c:v>76290</c:v>
                </c:pt>
                <c:pt idx="9">
                  <c:v>177121</c:v>
                </c:pt>
                <c:pt idx="10">
                  <c:v>13755</c:v>
                </c:pt>
                <c:pt idx="11">
                  <c:v>334878</c:v>
                </c:pt>
                <c:pt idx="12">
                  <c:v>4483</c:v>
                </c:pt>
                <c:pt idx="13">
                  <c:v>7438</c:v>
                </c:pt>
                <c:pt idx="14">
                  <c:v>7945</c:v>
                </c:pt>
                <c:pt idx="15">
                  <c:v>559518</c:v>
                </c:pt>
                <c:pt idx="16">
                  <c:v>793</c:v>
                </c:pt>
                <c:pt idx="17">
                  <c:v>1807</c:v>
                </c:pt>
                <c:pt idx="18">
                  <c:v>216</c:v>
                </c:pt>
                <c:pt idx="20">
                  <c:v>551</c:v>
                </c:pt>
                <c:pt idx="21">
                  <c:v>70702</c:v>
                </c:pt>
                <c:pt idx="23">
                  <c:v>20949</c:v>
                </c:pt>
                <c:pt idx="24">
                  <c:v>674</c:v>
                </c:pt>
                <c:pt idx="25">
                  <c:v>44349</c:v>
                </c:pt>
                <c:pt idx="27">
                  <c:v>2900</c:v>
                </c:pt>
                <c:pt idx="28">
                  <c:v>12860</c:v>
                </c:pt>
                <c:pt idx="29">
                  <c:v>159662</c:v>
                </c:pt>
              </c:numCache>
            </c:numRef>
          </c:val>
        </c:ser>
        <c:ser>
          <c:idx val="8"/>
          <c:order val="2"/>
          <c:tx>
            <c:strRef>
              <c:f>'New registrations'!$K$1:$K$2</c:f>
              <c:strCache>
                <c:ptCount val="1"/>
                <c:pt idx="0">
                  <c:v>2003 Total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registrations'!$K$3:$K$32</c:f>
              <c:numCache>
                <c:ptCount val="30"/>
                <c:pt idx="0">
                  <c:v>37844</c:v>
                </c:pt>
                <c:pt idx="1">
                  <c:v>42805</c:v>
                </c:pt>
                <c:pt idx="3">
                  <c:v>4476</c:v>
                </c:pt>
                <c:pt idx="4">
                  <c:v>13683</c:v>
                </c:pt>
                <c:pt idx="5">
                  <c:v>284282</c:v>
                </c:pt>
                <c:pt idx="6">
                  <c:v>6582</c:v>
                </c:pt>
                <c:pt idx="7">
                  <c:v>185</c:v>
                </c:pt>
                <c:pt idx="8">
                  <c:v>80058</c:v>
                </c:pt>
                <c:pt idx="9">
                  <c:v>187860</c:v>
                </c:pt>
                <c:pt idx="10">
                  <c:v>19015</c:v>
                </c:pt>
                <c:pt idx="11">
                  <c:v>342133</c:v>
                </c:pt>
                <c:pt idx="12">
                  <c:v>6875</c:v>
                </c:pt>
                <c:pt idx="13">
                  <c:v>8875</c:v>
                </c:pt>
                <c:pt idx="14">
                  <c:v>4993</c:v>
                </c:pt>
                <c:pt idx="15">
                  <c:v>570510</c:v>
                </c:pt>
                <c:pt idx="16">
                  <c:v>858</c:v>
                </c:pt>
                <c:pt idx="17">
                  <c:v>2067</c:v>
                </c:pt>
                <c:pt idx="18">
                  <c:v>221</c:v>
                </c:pt>
                <c:pt idx="20">
                  <c:v>508</c:v>
                </c:pt>
                <c:pt idx="21">
                  <c:v>62615</c:v>
                </c:pt>
                <c:pt idx="22">
                  <c:v>1300</c:v>
                </c:pt>
                <c:pt idx="23">
                  <c:v>11198</c:v>
                </c:pt>
                <c:pt idx="24">
                  <c:v>616</c:v>
                </c:pt>
                <c:pt idx="25">
                  <c:v>43506</c:v>
                </c:pt>
                <c:pt idx="27">
                  <c:v>2864</c:v>
                </c:pt>
                <c:pt idx="28">
                  <c:v>21521</c:v>
                </c:pt>
                <c:pt idx="29">
                  <c:v>155693</c:v>
                </c:pt>
              </c:numCache>
            </c:numRef>
          </c:val>
        </c:ser>
        <c:ser>
          <c:idx val="11"/>
          <c:order val="3"/>
          <c:tx>
            <c:strRef>
              <c:f>'New registrations'!$N$1:$N$2</c:f>
              <c:strCache>
                <c:ptCount val="1"/>
                <c:pt idx="0">
                  <c:v>2004 Total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registrations'!$N$3:$N$32</c:f>
              <c:numCache>
                <c:ptCount val="30"/>
                <c:pt idx="0">
                  <c:v>40459</c:v>
                </c:pt>
                <c:pt idx="1">
                  <c:v>42806</c:v>
                </c:pt>
                <c:pt idx="3">
                  <c:v>4685</c:v>
                </c:pt>
                <c:pt idx="4">
                  <c:v>14120</c:v>
                </c:pt>
                <c:pt idx="5">
                  <c:v>254804</c:v>
                </c:pt>
                <c:pt idx="6">
                  <c:v>7828</c:v>
                </c:pt>
                <c:pt idx="7">
                  <c:v>7134</c:v>
                </c:pt>
                <c:pt idx="8">
                  <c:v>93879</c:v>
                </c:pt>
                <c:pt idx="9">
                  <c:v>241271</c:v>
                </c:pt>
                <c:pt idx="10">
                  <c:v>25643</c:v>
                </c:pt>
                <c:pt idx="11">
                  <c:v>349814</c:v>
                </c:pt>
                <c:pt idx="12">
                  <c:v>6662</c:v>
                </c:pt>
                <c:pt idx="13">
                  <c:v>16152</c:v>
                </c:pt>
                <c:pt idx="14">
                  <c:v>3833</c:v>
                </c:pt>
                <c:pt idx="15">
                  <c:v>553856</c:v>
                </c:pt>
                <c:pt idx="16">
                  <c:v>1101</c:v>
                </c:pt>
                <c:pt idx="17">
                  <c:v>1906</c:v>
                </c:pt>
                <c:pt idx="18">
                  <c:v>830</c:v>
                </c:pt>
                <c:pt idx="20">
                  <c:v>473</c:v>
                </c:pt>
                <c:pt idx="21">
                  <c:v>56697</c:v>
                </c:pt>
                <c:pt idx="22">
                  <c:v>1950</c:v>
                </c:pt>
                <c:pt idx="23">
                  <c:v>11562</c:v>
                </c:pt>
                <c:pt idx="24">
                  <c:v>833</c:v>
                </c:pt>
                <c:pt idx="25">
                  <c:v>38908</c:v>
                </c:pt>
                <c:pt idx="26">
                  <c:v>2928</c:v>
                </c:pt>
                <c:pt idx="27">
                  <c:v>4287</c:v>
                </c:pt>
                <c:pt idx="28">
                  <c:v>92187</c:v>
                </c:pt>
                <c:pt idx="29">
                  <c:v>133938</c:v>
                </c:pt>
              </c:numCache>
            </c:numRef>
          </c:val>
        </c:ser>
        <c:ser>
          <c:idx val="14"/>
          <c:order val="4"/>
          <c:tx>
            <c:strRef>
              <c:f>'New registrations'!$Q$1:$Q$2</c:f>
              <c:strCache>
                <c:ptCount val="1"/>
                <c:pt idx="0">
                  <c:v>2005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registrations'!$Q$3:$Q$32</c:f>
              <c:numCache>
                <c:ptCount val="30"/>
                <c:pt idx="0">
                  <c:v>46822</c:v>
                </c:pt>
                <c:pt idx="1">
                  <c:v>42302</c:v>
                </c:pt>
                <c:pt idx="3">
                  <c:v>4535</c:v>
                </c:pt>
                <c:pt idx="4">
                  <c:v>15609</c:v>
                </c:pt>
                <c:pt idx="5">
                  <c:v>265985</c:v>
                </c:pt>
                <c:pt idx="6">
                  <c:v>10696</c:v>
                </c:pt>
                <c:pt idx="7">
                  <c:v>8336</c:v>
                </c:pt>
                <c:pt idx="8">
                  <c:v>107185</c:v>
                </c:pt>
                <c:pt idx="9">
                  <c:v>320768</c:v>
                </c:pt>
                <c:pt idx="10">
                  <c:v>30123</c:v>
                </c:pt>
                <c:pt idx="11">
                  <c:v>351540</c:v>
                </c:pt>
                <c:pt idx="12">
                  <c:v>19955</c:v>
                </c:pt>
                <c:pt idx="13">
                  <c:v>12538</c:v>
                </c:pt>
                <c:pt idx="14">
                  <c:v>3240</c:v>
                </c:pt>
                <c:pt idx="15">
                  <c:v>548762</c:v>
                </c:pt>
                <c:pt idx="16">
                  <c:v>1653</c:v>
                </c:pt>
                <c:pt idx="17">
                  <c:v>1793</c:v>
                </c:pt>
                <c:pt idx="18">
                  <c:v>1037</c:v>
                </c:pt>
                <c:pt idx="20">
                  <c:v>408</c:v>
                </c:pt>
                <c:pt idx="21">
                  <c:v>57672</c:v>
                </c:pt>
                <c:pt idx="22">
                  <c:v>27150</c:v>
                </c:pt>
                <c:pt idx="23">
                  <c:v>11232</c:v>
                </c:pt>
                <c:pt idx="24">
                  <c:v>828</c:v>
                </c:pt>
                <c:pt idx="25">
                  <c:v>38128</c:v>
                </c:pt>
                <c:pt idx="26">
                  <c:v>3202</c:v>
                </c:pt>
                <c:pt idx="27">
                  <c:v>5656</c:v>
                </c:pt>
                <c:pt idx="28">
                  <c:v>227657</c:v>
                </c:pt>
                <c:pt idx="29">
                  <c:v>132803</c:v>
                </c:pt>
              </c:numCache>
            </c:numRef>
          </c:val>
        </c:ser>
        <c:ser>
          <c:idx val="19"/>
          <c:order val="5"/>
          <c:tx>
            <c:strRef>
              <c:f>'New registrations'!$V$1:$V$2</c:f>
              <c:strCache>
                <c:ptCount val="1"/>
                <c:pt idx="0">
                  <c:v>2006 Total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registrations'!$V$3:$V$32</c:f>
              <c:numCache>
                <c:ptCount val="30"/>
                <c:pt idx="0">
                  <c:v>47165</c:v>
                </c:pt>
                <c:pt idx="1">
                  <c:v>47569</c:v>
                </c:pt>
                <c:pt idx="3">
                  <c:v>4664</c:v>
                </c:pt>
                <c:pt idx="4">
                  <c:v>14502</c:v>
                </c:pt>
                <c:pt idx="5">
                  <c:v>275748</c:v>
                </c:pt>
                <c:pt idx="6">
                  <c:v>12040</c:v>
                </c:pt>
                <c:pt idx="7">
                  <c:v>6850</c:v>
                </c:pt>
                <c:pt idx="8">
                  <c:v>124775</c:v>
                </c:pt>
                <c:pt idx="9">
                  <c:v>395815</c:v>
                </c:pt>
                <c:pt idx="10">
                  <c:v>36751</c:v>
                </c:pt>
                <c:pt idx="11">
                  <c:v>414233</c:v>
                </c:pt>
                <c:pt idx="12">
                  <c:v>23003</c:v>
                </c:pt>
                <c:pt idx="13">
                  <c:v>12048</c:v>
                </c:pt>
                <c:pt idx="14">
                  <c:v>3206</c:v>
                </c:pt>
                <c:pt idx="15">
                  <c:v>554837</c:v>
                </c:pt>
                <c:pt idx="16">
                  <c:v>2457</c:v>
                </c:pt>
                <c:pt idx="17">
                  <c:v>2035</c:v>
                </c:pt>
                <c:pt idx="18">
                  <c:v>3280</c:v>
                </c:pt>
                <c:pt idx="20">
                  <c:v>544</c:v>
                </c:pt>
                <c:pt idx="21">
                  <c:v>63566</c:v>
                </c:pt>
                <c:pt idx="22">
                  <c:v>48685</c:v>
                </c:pt>
                <c:pt idx="23">
                  <c:v>13417</c:v>
                </c:pt>
                <c:pt idx="24">
                  <c:v>5083</c:v>
                </c:pt>
                <c:pt idx="25">
                  <c:v>42046</c:v>
                </c:pt>
                <c:pt idx="26">
                  <c:v>4699</c:v>
                </c:pt>
                <c:pt idx="27">
                  <c:v>8287</c:v>
                </c:pt>
                <c:pt idx="28">
                  <c:v>389503</c:v>
                </c:pt>
                <c:pt idx="29">
                  <c:v>133077</c:v>
                </c:pt>
              </c:numCache>
            </c:numRef>
          </c:val>
        </c:ser>
        <c:ser>
          <c:idx val="22"/>
          <c:order val="6"/>
          <c:tx>
            <c:strRef>
              <c:f>'New registrations'!$Y$1:$Y$2</c:f>
              <c:strCache>
                <c:ptCount val="1"/>
                <c:pt idx="0">
                  <c:v>2007 Total</c:v>
                </c:pt>
              </c:strCache>
            </c:strRef>
          </c:tx>
          <c:spPr>
            <a:solidFill>
              <a:srgbClr val="ADBD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registrations'!$Y$3:$Y$32</c:f>
              <c:numCache>
                <c:ptCount val="30"/>
                <c:pt idx="0">
                  <c:v>54681</c:v>
                </c:pt>
                <c:pt idx="1">
                  <c:v>51577</c:v>
                </c:pt>
                <c:pt idx="3">
                  <c:v>5457</c:v>
                </c:pt>
                <c:pt idx="4">
                  <c:v>16106</c:v>
                </c:pt>
                <c:pt idx="5">
                  <c:v>261098</c:v>
                </c:pt>
                <c:pt idx="6">
                  <c:v>14295</c:v>
                </c:pt>
                <c:pt idx="7">
                  <c:v>7375</c:v>
                </c:pt>
                <c:pt idx="8">
                  <c:v>122357</c:v>
                </c:pt>
                <c:pt idx="9">
                  <c:v>395341</c:v>
                </c:pt>
                <c:pt idx="10">
                  <c:v>38981</c:v>
                </c:pt>
                <c:pt idx="11">
                  <c:v>448417</c:v>
                </c:pt>
                <c:pt idx="12">
                  <c:v>27139</c:v>
                </c:pt>
                <c:pt idx="13">
                  <c:v>12781</c:v>
                </c:pt>
                <c:pt idx="14">
                  <c:v>3523</c:v>
                </c:pt>
                <c:pt idx="15">
                  <c:v>566655</c:v>
                </c:pt>
                <c:pt idx="16">
                  <c:v>4420</c:v>
                </c:pt>
                <c:pt idx="17">
                  <c:v>2021</c:v>
                </c:pt>
                <c:pt idx="18">
                  <c:v>5919</c:v>
                </c:pt>
                <c:pt idx="19">
                  <c:v>3272</c:v>
                </c:pt>
                <c:pt idx="20">
                  <c:v>532</c:v>
                </c:pt>
                <c:pt idx="21">
                  <c:v>73664</c:v>
                </c:pt>
                <c:pt idx="22">
                  <c:v>99487</c:v>
                </c:pt>
                <c:pt idx="23">
                  <c:v>19877</c:v>
                </c:pt>
                <c:pt idx="24">
                  <c:v>4779</c:v>
                </c:pt>
                <c:pt idx="25">
                  <c:v>62567</c:v>
                </c:pt>
                <c:pt idx="26">
                  <c:v>6161</c:v>
                </c:pt>
                <c:pt idx="27">
                  <c:v>10796</c:v>
                </c:pt>
                <c:pt idx="28">
                  <c:v>191897</c:v>
                </c:pt>
                <c:pt idx="29">
                  <c:v>144425</c:v>
                </c:pt>
              </c:numCache>
            </c:numRef>
          </c:val>
        </c:ser>
        <c:ser>
          <c:idx val="25"/>
          <c:order val="7"/>
          <c:tx>
            <c:strRef>
              <c:f>'New registrations'!$AB$1:$AB$2</c:f>
              <c:strCache>
                <c:ptCount val="1"/>
                <c:pt idx="0">
                  <c:v>2008 Total</c:v>
                </c:pt>
              </c:strCache>
            </c:strRef>
          </c:tx>
          <c:spPr>
            <a:solidFill>
              <a:srgbClr val="C3CE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registrations'!$AB$3:$AB$32</c:f>
              <c:numCache>
                <c:ptCount val="30"/>
                <c:pt idx="0">
                  <c:v>55450</c:v>
                </c:pt>
                <c:pt idx="1">
                  <c:v>46013</c:v>
                </c:pt>
                <c:pt idx="3">
                  <c:v>6190</c:v>
                </c:pt>
                <c:pt idx="4">
                  <c:v>15348</c:v>
                </c:pt>
                <c:pt idx="5">
                  <c:v>245841</c:v>
                </c:pt>
                <c:pt idx="6">
                  <c:v>10362</c:v>
                </c:pt>
                <c:pt idx="7">
                  <c:v>6893</c:v>
                </c:pt>
                <c:pt idx="8">
                  <c:v>125128</c:v>
                </c:pt>
                <c:pt idx="9">
                  <c:v>294163</c:v>
                </c:pt>
                <c:pt idx="10">
                  <c:v>34320</c:v>
                </c:pt>
                <c:pt idx="11">
                  <c:v>427907</c:v>
                </c:pt>
                <c:pt idx="12">
                  <c:v>28596</c:v>
                </c:pt>
                <c:pt idx="13">
                  <c:v>12285</c:v>
                </c:pt>
                <c:pt idx="14">
                  <c:v>3194</c:v>
                </c:pt>
                <c:pt idx="15">
                  <c:v>531359</c:v>
                </c:pt>
                <c:pt idx="16">
                  <c:v>11026</c:v>
                </c:pt>
                <c:pt idx="17">
                  <c:v>2030</c:v>
                </c:pt>
                <c:pt idx="18">
                  <c:v>5298</c:v>
                </c:pt>
                <c:pt idx="19">
                  <c:v>6429</c:v>
                </c:pt>
                <c:pt idx="20">
                  <c:v>699</c:v>
                </c:pt>
                <c:pt idx="21">
                  <c:v>86555</c:v>
                </c:pt>
                <c:pt idx="22">
                  <c:v>146690</c:v>
                </c:pt>
                <c:pt idx="23">
                  <c:v>17998</c:v>
                </c:pt>
                <c:pt idx="24">
                  <c:v>6961</c:v>
                </c:pt>
                <c:pt idx="25">
                  <c:v>51571</c:v>
                </c:pt>
                <c:pt idx="26">
                  <c:v>5755</c:v>
                </c:pt>
                <c:pt idx="27">
                  <c:v>11156</c:v>
                </c:pt>
                <c:pt idx="28">
                  <c:v>189572</c:v>
                </c:pt>
                <c:pt idx="29">
                  <c:v>139427</c:v>
                </c:pt>
              </c:numCache>
            </c:numRef>
          </c:val>
        </c:ser>
        <c:ser>
          <c:idx val="28"/>
          <c:order val="8"/>
          <c:tx>
            <c:strRef>
              <c:f>'New registrations'!$AE$1:$AE$2</c:f>
              <c:strCache>
                <c:ptCount val="1"/>
                <c:pt idx="0">
                  <c:v>2009 Total</c:v>
                </c:pt>
              </c:strCache>
            </c:strRef>
          </c:tx>
          <c:spPr>
            <a:solidFill>
              <a:srgbClr val="D7DE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registrations'!$B$3:$B$32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'New registrations'!$AE$3:$AE$32</c:f>
              <c:numCache>
                <c:ptCount val="30"/>
                <c:pt idx="0">
                  <c:v>49769</c:v>
                </c:pt>
                <c:pt idx="1">
                  <c:v>43467</c:v>
                </c:pt>
                <c:pt idx="3">
                  <c:v>4556</c:v>
                </c:pt>
                <c:pt idx="4">
                  <c:v>11541</c:v>
                </c:pt>
                <c:pt idx="5">
                  <c:v>213667</c:v>
                </c:pt>
                <c:pt idx="6">
                  <c:v>22589</c:v>
                </c:pt>
                <c:pt idx="7">
                  <c:v>468</c:v>
                </c:pt>
                <c:pt idx="8">
                  <c:v>89633</c:v>
                </c:pt>
                <c:pt idx="9">
                  <c:v>178594</c:v>
                </c:pt>
                <c:pt idx="10">
                  <c:v>29942</c:v>
                </c:pt>
                <c:pt idx="11">
                  <c:v>356980</c:v>
                </c:pt>
                <c:pt idx="12">
                  <c:v>15287</c:v>
                </c:pt>
                <c:pt idx="13">
                  <c:v>4027</c:v>
                </c:pt>
                <c:pt idx="14">
                  <c:v>1869</c:v>
                </c:pt>
                <c:pt idx="15">
                  <c:v>559989</c:v>
                </c:pt>
                <c:pt idx="16">
                  <c:v>7389</c:v>
                </c:pt>
                <c:pt idx="17">
                  <c:v>2198</c:v>
                </c:pt>
                <c:pt idx="18">
                  <c:v>1010</c:v>
                </c:pt>
                <c:pt idx="19">
                  <c:v>4762</c:v>
                </c:pt>
                <c:pt idx="20">
                  <c:v>608</c:v>
                </c:pt>
                <c:pt idx="21">
                  <c:v>112099</c:v>
                </c:pt>
                <c:pt idx="22">
                  <c:v>103461</c:v>
                </c:pt>
                <c:pt idx="23">
                  <c:v>19168</c:v>
                </c:pt>
                <c:pt idx="24">
                  <c:v>8640</c:v>
                </c:pt>
                <c:pt idx="25">
                  <c:v>33282</c:v>
                </c:pt>
                <c:pt idx="26">
                  <c:v>4407</c:v>
                </c:pt>
                <c:pt idx="27">
                  <c:v>8361</c:v>
                </c:pt>
                <c:pt idx="28">
                  <c:v>141344</c:v>
                </c:pt>
                <c:pt idx="29">
                  <c:v>111675</c:v>
                </c:pt>
              </c:numCache>
            </c:numRef>
          </c:val>
        </c:ser>
        <c:ser>
          <c:idx val="0"/>
          <c:order val="9"/>
          <c:tx>
            <c:v>2010 Total</c:v>
          </c:tx>
          <c:spPr>
            <a:solidFill>
              <a:srgbClr val="2D4D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'New registrations'!$AH$3:$AH$32</c:f>
              <c:numCache>
                <c:ptCount val="30"/>
                <c:pt idx="0">
                  <c:v>46346</c:v>
                </c:pt>
                <c:pt idx="1">
                  <c:v>40638</c:v>
                </c:pt>
                <c:pt idx="3">
                  <c:v>3517</c:v>
                </c:pt>
                <c:pt idx="4">
                  <c:v>11741</c:v>
                </c:pt>
                <c:pt idx="5">
                  <c:v>187232</c:v>
                </c:pt>
                <c:pt idx="6">
                  <c:v>19371</c:v>
                </c:pt>
                <c:pt idx="7">
                  <c:v>480</c:v>
                </c:pt>
                <c:pt idx="8">
                  <c:v>61661</c:v>
                </c:pt>
                <c:pt idx="9">
                  <c:v>169446</c:v>
                </c:pt>
                <c:pt idx="10">
                  <c:v>27414</c:v>
                </c:pt>
                <c:pt idx="11">
                  <c:v>376060</c:v>
                </c:pt>
                <c:pt idx="12">
                  <c:v>9293</c:v>
                </c:pt>
                <c:pt idx="13">
                  <c:v>3211</c:v>
                </c:pt>
                <c:pt idx="14">
                  <c:v>1318</c:v>
                </c:pt>
                <c:pt idx="15">
                  <c:v>408873</c:v>
                </c:pt>
                <c:pt idx="16">
                  <c:v>1479</c:v>
                </c:pt>
                <c:pt idx="17">
                  <c:v>2261</c:v>
                </c:pt>
                <c:pt idx="18">
                  <c:v>1407</c:v>
                </c:pt>
                <c:pt idx="19">
                  <c:v>3150</c:v>
                </c:pt>
                <c:pt idx="20">
                  <c:v>541</c:v>
                </c:pt>
                <c:pt idx="21">
                  <c:v>108957</c:v>
                </c:pt>
                <c:pt idx="22">
                  <c:v>80910</c:v>
                </c:pt>
                <c:pt idx="23">
                  <c:v>23539</c:v>
                </c:pt>
                <c:pt idx="24">
                  <c:v>5720</c:v>
                </c:pt>
                <c:pt idx="25">
                  <c:v>26405</c:v>
                </c:pt>
                <c:pt idx="26">
                  <c:v>4156</c:v>
                </c:pt>
                <c:pt idx="27">
                  <c:v>6132</c:v>
                </c:pt>
                <c:pt idx="28">
                  <c:v>108385</c:v>
                </c:pt>
                <c:pt idx="29">
                  <c:v>95835</c:v>
                </c:pt>
              </c:numCache>
            </c:numRef>
          </c:val>
        </c:ser>
        <c:ser>
          <c:idx val="1"/>
          <c:order val="10"/>
          <c:tx>
            <c:v>2011 PTWs</c:v>
          </c:tx>
          <c:spPr>
            <a:solidFill>
              <a:srgbClr val="3153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'New registrations'!$AK$3:$AK$32</c:f>
              <c:numCache>
                <c:ptCount val="30"/>
                <c:pt idx="0">
                  <c:v>45633</c:v>
                </c:pt>
                <c:pt idx="1">
                  <c:v>38512</c:v>
                </c:pt>
                <c:pt idx="3">
                  <c:v>2858</c:v>
                </c:pt>
                <c:pt idx="4">
                  <c:v>6468</c:v>
                </c:pt>
                <c:pt idx="5">
                  <c:v>181865</c:v>
                </c:pt>
                <c:pt idx="6">
                  <c:v>12264</c:v>
                </c:pt>
                <c:pt idx="7">
                  <c:v>302</c:v>
                </c:pt>
                <c:pt idx="8">
                  <c:v>44771</c:v>
                </c:pt>
                <c:pt idx="9">
                  <c:v>141136</c:v>
                </c:pt>
                <c:pt idx="10">
                  <c:v>22969</c:v>
                </c:pt>
                <c:pt idx="11">
                  <c:v>331260</c:v>
                </c:pt>
                <c:pt idx="13">
                  <c:v>1924</c:v>
                </c:pt>
                <c:pt idx="14">
                  <c:v>1072</c:v>
                </c:pt>
                <c:pt idx="15">
                  <c:v>329026</c:v>
                </c:pt>
                <c:pt idx="16">
                  <c:v>1583</c:v>
                </c:pt>
                <c:pt idx="17">
                  <c:v>2186</c:v>
                </c:pt>
                <c:pt idx="18">
                  <c:v>1815</c:v>
                </c:pt>
                <c:pt idx="20">
                  <c:v>582</c:v>
                </c:pt>
                <c:pt idx="21">
                  <c:v>93520</c:v>
                </c:pt>
                <c:pt idx="22">
                  <c:v>75256</c:v>
                </c:pt>
                <c:pt idx="23">
                  <c:v>22761</c:v>
                </c:pt>
                <c:pt idx="24">
                  <c:v>929</c:v>
                </c:pt>
                <c:pt idx="25">
                  <c:v>8247</c:v>
                </c:pt>
                <c:pt idx="26">
                  <c:v>3560</c:v>
                </c:pt>
                <c:pt idx="27">
                  <c:v>5270</c:v>
                </c:pt>
                <c:pt idx="28">
                  <c:v>179746</c:v>
                </c:pt>
                <c:pt idx="29">
                  <c:v>93833</c:v>
                </c:pt>
              </c:numCache>
            </c:numRef>
          </c:val>
        </c:ser>
        <c:axId val="2272261"/>
        <c:axId val="20450350"/>
      </c:barChart>
      <c:catAx>
        <c:axId val="2272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18125"/>
          <c:w val="0.10925"/>
          <c:h val="0.7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Mopeds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925"/>
          <c:w val="0.849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'Parc figures'!$C$1:$C$2</c:f>
              <c:strCache>
                <c:ptCount val="1"/>
                <c:pt idx="0">
                  <c:v>2001 MPs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figures'!$C$3:$C$32</c:f>
              <c:numCache>
                <c:ptCount val="30"/>
                <c:pt idx="0">
                  <c:v>334446</c:v>
                </c:pt>
                <c:pt idx="1">
                  <c:v>350000</c:v>
                </c:pt>
                <c:pt idx="3">
                  <c:v>40795</c:v>
                </c:pt>
                <c:pt idx="4">
                  <c:v>19747</c:v>
                </c:pt>
                <c:pt idx="5">
                  <c:v>1577609</c:v>
                </c:pt>
                <c:pt idx="6">
                  <c:v>67975</c:v>
                </c:pt>
                <c:pt idx="8">
                  <c:v>167915</c:v>
                </c:pt>
                <c:pt idx="9">
                  <c:v>1806758</c:v>
                </c:pt>
                <c:pt idx="10">
                  <c:v>103424</c:v>
                </c:pt>
                <c:pt idx="11">
                  <c:v>1421000</c:v>
                </c:pt>
                <c:pt idx="14">
                  <c:v>0</c:v>
                </c:pt>
                <c:pt idx="15">
                  <c:v>5180000</c:v>
                </c:pt>
                <c:pt idx="16">
                  <c:v>0</c:v>
                </c:pt>
                <c:pt idx="17">
                  <c:v>19161</c:v>
                </c:pt>
                <c:pt idx="21">
                  <c:v>504000</c:v>
                </c:pt>
                <c:pt idx="22">
                  <c:v>578745</c:v>
                </c:pt>
                <c:pt idx="23">
                  <c:v>551000</c:v>
                </c:pt>
                <c:pt idx="24">
                  <c:v>134152</c:v>
                </c:pt>
                <c:pt idx="25">
                  <c:v>125000</c:v>
                </c:pt>
                <c:pt idx="27">
                  <c:v>0</c:v>
                </c:pt>
                <c:pt idx="29">
                  <c:v>178800</c:v>
                </c:pt>
              </c:numCache>
            </c:numRef>
          </c:val>
        </c:ser>
        <c:ser>
          <c:idx val="3"/>
          <c:order val="1"/>
          <c:tx>
            <c:strRef>
              <c:f>'Parc figures'!$F$1:$F$2</c:f>
              <c:strCache>
                <c:ptCount val="1"/>
                <c:pt idx="0">
                  <c:v>2002 MPs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figures'!$F$3:$F$32</c:f>
              <c:numCache>
                <c:ptCount val="30"/>
                <c:pt idx="0">
                  <c:v>304255</c:v>
                </c:pt>
                <c:pt idx="1">
                  <c:v>350000</c:v>
                </c:pt>
                <c:pt idx="3">
                  <c:v>35359</c:v>
                </c:pt>
                <c:pt idx="4">
                  <c:v>32131</c:v>
                </c:pt>
                <c:pt idx="5">
                  <c:v>1600000</c:v>
                </c:pt>
                <c:pt idx="6">
                  <c:v>68591</c:v>
                </c:pt>
                <c:pt idx="8">
                  <c:v>165365</c:v>
                </c:pt>
                <c:pt idx="9">
                  <c:v>2044242</c:v>
                </c:pt>
                <c:pt idx="10">
                  <c:v>107556</c:v>
                </c:pt>
                <c:pt idx="11">
                  <c:v>1387000</c:v>
                </c:pt>
                <c:pt idx="15">
                  <c:v>5000000</c:v>
                </c:pt>
                <c:pt idx="17">
                  <c:v>18781</c:v>
                </c:pt>
                <c:pt idx="21">
                  <c:v>508000</c:v>
                </c:pt>
                <c:pt idx="23">
                  <c:v>455000</c:v>
                </c:pt>
                <c:pt idx="24">
                  <c:v>132955</c:v>
                </c:pt>
                <c:pt idx="25">
                  <c:v>132000</c:v>
                </c:pt>
                <c:pt idx="27">
                  <c:v>38678</c:v>
                </c:pt>
                <c:pt idx="29">
                  <c:v>178807</c:v>
                </c:pt>
              </c:numCache>
            </c:numRef>
          </c:val>
        </c:ser>
        <c:ser>
          <c:idx val="6"/>
          <c:order val="2"/>
          <c:tx>
            <c:strRef>
              <c:f>'Parc figures'!$I$1:$I$2</c:f>
              <c:strCache>
                <c:ptCount val="1"/>
                <c:pt idx="0">
                  <c:v>2003 MPs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figures'!$I$3:$I$32</c:f>
              <c:numCache>
                <c:ptCount val="30"/>
                <c:pt idx="0">
                  <c:v>286919</c:v>
                </c:pt>
                <c:pt idx="1">
                  <c:v>350000</c:v>
                </c:pt>
                <c:pt idx="3">
                  <c:v>36676</c:v>
                </c:pt>
                <c:pt idx="4">
                  <c:v>39225</c:v>
                </c:pt>
                <c:pt idx="5">
                  <c:v>1561258</c:v>
                </c:pt>
                <c:pt idx="6">
                  <c:v>67961</c:v>
                </c:pt>
                <c:pt idx="8">
                  <c:v>174013</c:v>
                </c:pt>
                <c:pt idx="9">
                  <c:v>2143593</c:v>
                </c:pt>
                <c:pt idx="10">
                  <c:v>115712</c:v>
                </c:pt>
                <c:pt idx="11">
                  <c:v>1357000</c:v>
                </c:pt>
                <c:pt idx="15">
                  <c:v>4810000</c:v>
                </c:pt>
                <c:pt idx="17">
                  <c:v>18721</c:v>
                </c:pt>
                <c:pt idx="21">
                  <c:v>499000</c:v>
                </c:pt>
                <c:pt idx="22">
                  <c:v>400451</c:v>
                </c:pt>
                <c:pt idx="23">
                  <c:v>480000</c:v>
                </c:pt>
                <c:pt idx="24">
                  <c:v>132880</c:v>
                </c:pt>
                <c:pt idx="25">
                  <c:v>144000</c:v>
                </c:pt>
                <c:pt idx="27">
                  <c:v>30344</c:v>
                </c:pt>
                <c:pt idx="29">
                  <c:v>182476</c:v>
                </c:pt>
              </c:numCache>
            </c:numRef>
          </c:val>
        </c:ser>
        <c:ser>
          <c:idx val="9"/>
          <c:order val="3"/>
          <c:tx>
            <c:strRef>
              <c:f>'Parc figures'!$L$1:$L$2</c:f>
              <c:strCache>
                <c:ptCount val="1"/>
                <c:pt idx="0">
                  <c:v>2004 MPs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figures'!$L$3:$L$32</c:f>
              <c:numCache>
                <c:ptCount val="30"/>
                <c:pt idx="0">
                  <c:v>280993</c:v>
                </c:pt>
                <c:pt idx="1">
                  <c:v>300000</c:v>
                </c:pt>
                <c:pt idx="3">
                  <c:v>35060</c:v>
                </c:pt>
                <c:pt idx="4">
                  <c:v>45223</c:v>
                </c:pt>
                <c:pt idx="5">
                  <c:v>1634584</c:v>
                </c:pt>
                <c:pt idx="6">
                  <c:v>67313</c:v>
                </c:pt>
                <c:pt idx="8">
                  <c:v>178637</c:v>
                </c:pt>
                <c:pt idx="9">
                  <c:v>2242046</c:v>
                </c:pt>
                <c:pt idx="10">
                  <c:v>129017</c:v>
                </c:pt>
                <c:pt idx="11">
                  <c:v>1330779</c:v>
                </c:pt>
                <c:pt idx="15">
                  <c:v>4600000</c:v>
                </c:pt>
                <c:pt idx="17">
                  <c:v>23007</c:v>
                </c:pt>
                <c:pt idx="18">
                  <c:v>5943</c:v>
                </c:pt>
                <c:pt idx="21">
                  <c:v>434000</c:v>
                </c:pt>
                <c:pt idx="22">
                  <c:v>309866</c:v>
                </c:pt>
                <c:pt idx="23">
                  <c:v>452000</c:v>
                </c:pt>
                <c:pt idx="24">
                  <c:v>130193</c:v>
                </c:pt>
                <c:pt idx="25">
                  <c:v>152000</c:v>
                </c:pt>
                <c:pt idx="27">
                  <c:v>28626</c:v>
                </c:pt>
                <c:pt idx="29">
                  <c:v>177448</c:v>
                </c:pt>
              </c:numCache>
            </c:numRef>
          </c:val>
        </c:ser>
        <c:ser>
          <c:idx val="12"/>
          <c:order val="4"/>
          <c:tx>
            <c:strRef>
              <c:f>'Parc figures'!$Q$1:$Q$2</c:f>
              <c:strCache>
                <c:ptCount val="1"/>
                <c:pt idx="0">
                  <c:v>2005 MPs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figures'!$Q$3:$Q$32</c:f>
              <c:numCache>
                <c:ptCount val="30"/>
                <c:pt idx="0">
                  <c:v>285194</c:v>
                </c:pt>
                <c:pt idx="1">
                  <c:v>290000</c:v>
                </c:pt>
                <c:pt idx="3">
                  <c:v>36909</c:v>
                </c:pt>
                <c:pt idx="4">
                  <c:v>52806</c:v>
                </c:pt>
                <c:pt idx="5">
                  <c:v>1749957</c:v>
                </c:pt>
                <c:pt idx="6">
                  <c:v>66653</c:v>
                </c:pt>
                <c:pt idx="8">
                  <c:v>185851</c:v>
                </c:pt>
                <c:pt idx="9">
                  <c:v>2311773</c:v>
                </c:pt>
                <c:pt idx="10">
                  <c:v>145318</c:v>
                </c:pt>
                <c:pt idx="11">
                  <c:v>1297698</c:v>
                </c:pt>
                <c:pt idx="12">
                  <c:v>83733</c:v>
                </c:pt>
                <c:pt idx="15">
                  <c:v>4360000</c:v>
                </c:pt>
                <c:pt idx="17">
                  <c:v>23471</c:v>
                </c:pt>
                <c:pt idx="18">
                  <c:v>7284</c:v>
                </c:pt>
                <c:pt idx="21">
                  <c:v>478000</c:v>
                </c:pt>
                <c:pt idx="22">
                  <c:v>337511</c:v>
                </c:pt>
                <c:pt idx="23">
                  <c:v>428000</c:v>
                </c:pt>
                <c:pt idx="24">
                  <c:v>103556</c:v>
                </c:pt>
                <c:pt idx="25">
                  <c:v>72000</c:v>
                </c:pt>
                <c:pt idx="27">
                  <c:v>34198</c:v>
                </c:pt>
                <c:pt idx="29">
                  <c:v>173644</c:v>
                </c:pt>
              </c:numCache>
            </c:numRef>
          </c:val>
        </c:ser>
        <c:ser>
          <c:idx val="15"/>
          <c:order val="5"/>
          <c:tx>
            <c:strRef>
              <c:f>'Parc figures'!$T$1:$T$2</c:f>
              <c:strCache>
                <c:ptCount val="1"/>
                <c:pt idx="0">
                  <c:v>2006 MPs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figures'!$T$3:$T$32</c:f>
              <c:numCache>
                <c:ptCount val="30"/>
                <c:pt idx="0">
                  <c:v>290157</c:v>
                </c:pt>
                <c:pt idx="1">
                  <c:v>293000</c:v>
                </c:pt>
                <c:pt idx="3">
                  <c:v>31947</c:v>
                </c:pt>
                <c:pt idx="4">
                  <c:v>60879</c:v>
                </c:pt>
                <c:pt idx="5">
                  <c:v>1776321</c:v>
                </c:pt>
                <c:pt idx="6">
                  <c:v>65284</c:v>
                </c:pt>
                <c:pt idx="8">
                  <c:v>230000</c:v>
                </c:pt>
                <c:pt idx="9">
                  <c:v>2343124</c:v>
                </c:pt>
                <c:pt idx="10">
                  <c:v>166160</c:v>
                </c:pt>
                <c:pt idx="11">
                  <c:v>1295316</c:v>
                </c:pt>
                <c:pt idx="12">
                  <c:v>93698</c:v>
                </c:pt>
                <c:pt idx="15">
                  <c:v>4050000</c:v>
                </c:pt>
                <c:pt idx="17">
                  <c:v>24029</c:v>
                </c:pt>
                <c:pt idx="18">
                  <c:v>9664</c:v>
                </c:pt>
                <c:pt idx="21">
                  <c:v>403506</c:v>
                </c:pt>
                <c:pt idx="22">
                  <c:v>405917</c:v>
                </c:pt>
                <c:pt idx="23">
                  <c:v>401000</c:v>
                </c:pt>
                <c:pt idx="24">
                  <c:v>101474</c:v>
                </c:pt>
                <c:pt idx="25">
                  <c:v>150000</c:v>
                </c:pt>
                <c:pt idx="27">
                  <c:v>34392</c:v>
                </c:pt>
                <c:pt idx="29">
                  <c:v>166500</c:v>
                </c:pt>
              </c:numCache>
            </c:numRef>
          </c:val>
        </c:ser>
        <c:ser>
          <c:idx val="18"/>
          <c:order val="6"/>
          <c:tx>
            <c:strRef>
              <c:f>'Parc figures'!$W$1:$W$2</c:f>
              <c:strCache>
                <c:ptCount val="1"/>
                <c:pt idx="0">
                  <c:v>2007 MPs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figures'!$W$3:$W$32</c:f>
              <c:numCache>
                <c:ptCount val="30"/>
                <c:pt idx="0">
                  <c:v>295871</c:v>
                </c:pt>
                <c:pt idx="1">
                  <c:v>280000</c:v>
                </c:pt>
                <c:pt idx="3">
                  <c:v>30512</c:v>
                </c:pt>
                <c:pt idx="4">
                  <c:v>70136</c:v>
                </c:pt>
                <c:pt idx="5">
                  <c:v>1895486</c:v>
                </c:pt>
                <c:pt idx="6">
                  <c:v>63260</c:v>
                </c:pt>
                <c:pt idx="9">
                  <c:v>2430414</c:v>
                </c:pt>
                <c:pt idx="10">
                  <c:v>188388</c:v>
                </c:pt>
                <c:pt idx="11">
                  <c:v>1939000</c:v>
                </c:pt>
                <c:pt idx="12">
                  <c:v>106415</c:v>
                </c:pt>
                <c:pt idx="15">
                  <c:v>3690000</c:v>
                </c:pt>
                <c:pt idx="16">
                  <c:v>6444</c:v>
                </c:pt>
                <c:pt idx="17">
                  <c:v>24532</c:v>
                </c:pt>
                <c:pt idx="18">
                  <c:v>13542</c:v>
                </c:pt>
                <c:pt idx="21">
                  <c:v>445140</c:v>
                </c:pt>
                <c:pt idx="22">
                  <c:v>525484</c:v>
                </c:pt>
                <c:pt idx="23">
                  <c:v>368781</c:v>
                </c:pt>
                <c:pt idx="25">
                  <c:v>85088</c:v>
                </c:pt>
                <c:pt idx="27">
                  <c:v>37331</c:v>
                </c:pt>
                <c:pt idx="29">
                  <c:v>170742</c:v>
                </c:pt>
              </c:numCache>
            </c:numRef>
          </c:val>
        </c:ser>
        <c:ser>
          <c:idx val="21"/>
          <c:order val="7"/>
          <c:tx>
            <c:strRef>
              <c:f>'Parc figures'!$Z$1:$Z$2</c:f>
              <c:strCache>
                <c:ptCount val="1"/>
                <c:pt idx="0">
                  <c:v>2008 MPs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figures'!$Z$3:$Z$32</c:f>
              <c:numCache>
                <c:ptCount val="30"/>
                <c:pt idx="0">
                  <c:v>302592</c:v>
                </c:pt>
                <c:pt idx="1">
                  <c:v>280000</c:v>
                </c:pt>
                <c:pt idx="3">
                  <c:v>29203</c:v>
                </c:pt>
                <c:pt idx="4">
                  <c:v>78863</c:v>
                </c:pt>
                <c:pt idx="5">
                  <c:v>1947063</c:v>
                </c:pt>
                <c:pt idx="6">
                  <c:v>61223</c:v>
                </c:pt>
                <c:pt idx="9">
                  <c:v>2410685</c:v>
                </c:pt>
                <c:pt idx="10">
                  <c:v>215165</c:v>
                </c:pt>
                <c:pt idx="11">
                  <c:v>1959000</c:v>
                </c:pt>
                <c:pt idx="12">
                  <c:v>120457</c:v>
                </c:pt>
                <c:pt idx="15">
                  <c:v>3321000</c:v>
                </c:pt>
                <c:pt idx="16">
                  <c:v>11588</c:v>
                </c:pt>
                <c:pt idx="17">
                  <c:v>25107</c:v>
                </c:pt>
                <c:pt idx="18">
                  <c:v>17130</c:v>
                </c:pt>
                <c:pt idx="21">
                  <c:v>486940</c:v>
                </c:pt>
                <c:pt idx="22">
                  <c:v>698172</c:v>
                </c:pt>
                <c:pt idx="25">
                  <c:v>92808</c:v>
                </c:pt>
                <c:pt idx="27">
                  <c:v>40384</c:v>
                </c:pt>
                <c:pt idx="29">
                  <c:v>157524</c:v>
                </c:pt>
              </c:numCache>
            </c:numRef>
          </c:val>
        </c:ser>
        <c:ser>
          <c:idx val="1"/>
          <c:order val="8"/>
          <c:tx>
            <c:v>2009 MPs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'Parc figures'!$AF$3:$AF$32</c:f>
              <c:numCache>
                <c:ptCount val="30"/>
                <c:pt idx="0">
                  <c:v>335212</c:v>
                </c:pt>
                <c:pt idx="1">
                  <c:v>260000</c:v>
                </c:pt>
                <c:pt idx="3">
                  <c:v>27265</c:v>
                </c:pt>
                <c:pt idx="4">
                  <c:v>85770</c:v>
                </c:pt>
                <c:pt idx="5">
                  <c:v>2153200</c:v>
                </c:pt>
                <c:pt idx="6">
                  <c:v>57863</c:v>
                </c:pt>
                <c:pt idx="9">
                  <c:v>2352205</c:v>
                </c:pt>
                <c:pt idx="10">
                  <c:v>238174</c:v>
                </c:pt>
                <c:pt idx="11">
                  <c:v>1748000</c:v>
                </c:pt>
                <c:pt idx="12">
                  <c:v>120792</c:v>
                </c:pt>
                <c:pt idx="15">
                  <c:v>3307000</c:v>
                </c:pt>
                <c:pt idx="16">
                  <c:v>14810</c:v>
                </c:pt>
                <c:pt idx="17">
                  <c:v>25569</c:v>
                </c:pt>
                <c:pt idx="18">
                  <c:v>18373</c:v>
                </c:pt>
                <c:pt idx="21">
                  <c:v>545058</c:v>
                </c:pt>
                <c:pt idx="22">
                  <c:v>833817</c:v>
                </c:pt>
                <c:pt idx="23">
                  <c:v>325719</c:v>
                </c:pt>
                <c:pt idx="25">
                  <c:v>91677</c:v>
                </c:pt>
                <c:pt idx="27">
                  <c:v>42243</c:v>
                </c:pt>
              </c:numCache>
            </c:numRef>
          </c:val>
        </c:ser>
        <c:ser>
          <c:idx val="2"/>
          <c:order val="9"/>
          <c:tx>
            <c:v>2010 MPs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'Parc figures'!$AI$3:$AI$32</c:f>
              <c:numCache>
                <c:ptCount val="30"/>
                <c:pt idx="0">
                  <c:v>303908</c:v>
                </c:pt>
                <c:pt idx="1">
                  <c:v>250000</c:v>
                </c:pt>
                <c:pt idx="3">
                  <c:v>25322</c:v>
                </c:pt>
                <c:pt idx="4">
                  <c:v>478184</c:v>
                </c:pt>
                <c:pt idx="5">
                  <c:v>2059679</c:v>
                </c:pt>
                <c:pt idx="6">
                  <c:v>54842</c:v>
                </c:pt>
                <c:pt idx="7">
                  <c:v>16378</c:v>
                </c:pt>
                <c:pt idx="9">
                  <c:v>2339203</c:v>
                </c:pt>
                <c:pt idx="10">
                  <c:v>258241</c:v>
                </c:pt>
                <c:pt idx="11">
                  <c:v>1713000</c:v>
                </c:pt>
                <c:pt idx="12">
                  <c:v>114563</c:v>
                </c:pt>
                <c:pt idx="15">
                  <c:v>2400000</c:v>
                </c:pt>
                <c:pt idx="16">
                  <c:v>17276</c:v>
                </c:pt>
                <c:pt idx="17">
                  <c:v>26339</c:v>
                </c:pt>
                <c:pt idx="18">
                  <c:v>19486</c:v>
                </c:pt>
                <c:pt idx="21">
                  <c:v>569035</c:v>
                </c:pt>
                <c:pt idx="22">
                  <c:v>922126</c:v>
                </c:pt>
                <c:pt idx="23">
                  <c:v>283374</c:v>
                </c:pt>
                <c:pt idx="24">
                  <c:v>1752</c:v>
                </c:pt>
                <c:pt idx="25">
                  <c:v>78806</c:v>
                </c:pt>
                <c:pt idx="27">
                  <c:v>42322</c:v>
                </c:pt>
                <c:pt idx="29">
                  <c:v>118605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35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21025"/>
          <c:w val="0.1095"/>
          <c:h val="0.6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Motorcycles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875"/>
          <c:w val="0.84775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'Parc figures'!$D$1:$D$2</c:f>
              <c:strCache>
                <c:ptCount val="1"/>
                <c:pt idx="0">
                  <c:v>2001 MCs</c:v>
                </c:pt>
              </c:strCache>
            </c:strRef>
          </c:tx>
          <c:spPr>
            <a:solidFill>
              <a:srgbClr val="3154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figures'!$D$3:$D$32</c:f>
              <c:numCache>
                <c:ptCount val="30"/>
                <c:pt idx="0">
                  <c:v>294843</c:v>
                </c:pt>
                <c:pt idx="1">
                  <c:v>289813</c:v>
                </c:pt>
                <c:pt idx="3">
                  <c:v>17062</c:v>
                </c:pt>
                <c:pt idx="4">
                  <c:v>755482</c:v>
                </c:pt>
                <c:pt idx="5">
                  <c:v>3557360</c:v>
                </c:pt>
                <c:pt idx="6">
                  <c:v>78390</c:v>
                </c:pt>
                <c:pt idx="7">
                  <c:v>6800</c:v>
                </c:pt>
                <c:pt idx="8">
                  <c:v>679817</c:v>
                </c:pt>
                <c:pt idx="9">
                  <c:v>1483442</c:v>
                </c:pt>
                <c:pt idx="10">
                  <c:v>102811</c:v>
                </c:pt>
                <c:pt idx="11">
                  <c:v>1019000</c:v>
                </c:pt>
                <c:pt idx="12">
                  <c:v>24305</c:v>
                </c:pt>
                <c:pt idx="13">
                  <c:v>93060</c:v>
                </c:pt>
                <c:pt idx="14">
                  <c:v>32913</c:v>
                </c:pt>
                <c:pt idx="15">
                  <c:v>3729890</c:v>
                </c:pt>
                <c:pt idx="16">
                  <c:v>20244</c:v>
                </c:pt>
                <c:pt idx="17">
                  <c:v>11945</c:v>
                </c:pt>
                <c:pt idx="18">
                  <c:v>21366</c:v>
                </c:pt>
                <c:pt idx="20">
                  <c:v>12605</c:v>
                </c:pt>
                <c:pt idx="21">
                  <c:v>460822</c:v>
                </c:pt>
                <c:pt idx="22">
                  <c:v>802752</c:v>
                </c:pt>
                <c:pt idx="23">
                  <c:v>158000</c:v>
                </c:pt>
                <c:pt idx="24">
                  <c:v>103749</c:v>
                </c:pt>
                <c:pt idx="25">
                  <c:v>190607</c:v>
                </c:pt>
                <c:pt idx="26">
                  <c:v>46676</c:v>
                </c:pt>
                <c:pt idx="27">
                  <c:v>11622</c:v>
                </c:pt>
                <c:pt idx="28">
                  <c:v>1031221</c:v>
                </c:pt>
                <c:pt idx="29">
                  <c:v>1033200</c:v>
                </c:pt>
              </c:numCache>
            </c:numRef>
          </c:val>
        </c:ser>
        <c:ser>
          <c:idx val="4"/>
          <c:order val="1"/>
          <c:tx>
            <c:strRef>
              <c:f>'Parc figures'!$G$1:$G$2</c:f>
              <c:strCache>
                <c:ptCount val="1"/>
                <c:pt idx="0">
                  <c:v>2002 MCs</c:v>
                </c:pt>
              </c:strCache>
            </c:strRef>
          </c:tx>
          <c:spPr>
            <a:solidFill>
              <a:srgbClr val="3B6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figures'!$G$3:$G$32</c:f>
              <c:numCache>
                <c:ptCount val="30"/>
                <c:pt idx="0">
                  <c:v>294648</c:v>
                </c:pt>
                <c:pt idx="1">
                  <c:v>301217</c:v>
                </c:pt>
                <c:pt idx="3">
                  <c:v>19507</c:v>
                </c:pt>
                <c:pt idx="4">
                  <c:v>760219</c:v>
                </c:pt>
                <c:pt idx="5">
                  <c:v>3656873</c:v>
                </c:pt>
                <c:pt idx="6">
                  <c:v>82731</c:v>
                </c:pt>
                <c:pt idx="7">
                  <c:v>7300</c:v>
                </c:pt>
                <c:pt idx="8">
                  <c:v>703682</c:v>
                </c:pt>
                <c:pt idx="9">
                  <c:v>1517208</c:v>
                </c:pt>
                <c:pt idx="10">
                  <c:v>116021</c:v>
                </c:pt>
                <c:pt idx="11">
                  <c:v>1054000</c:v>
                </c:pt>
                <c:pt idx="12">
                  <c:v>28188</c:v>
                </c:pt>
                <c:pt idx="13">
                  <c:v>97588</c:v>
                </c:pt>
                <c:pt idx="14">
                  <c:v>33147</c:v>
                </c:pt>
                <c:pt idx="15">
                  <c:v>4049540</c:v>
                </c:pt>
                <c:pt idx="16">
                  <c:v>21017</c:v>
                </c:pt>
                <c:pt idx="17">
                  <c:v>12671</c:v>
                </c:pt>
                <c:pt idx="18">
                  <c:v>22157</c:v>
                </c:pt>
                <c:pt idx="20">
                  <c:v>13097</c:v>
                </c:pt>
                <c:pt idx="21">
                  <c:v>494450</c:v>
                </c:pt>
                <c:pt idx="22">
                  <c:v>868850</c:v>
                </c:pt>
                <c:pt idx="23">
                  <c:v>149000</c:v>
                </c:pt>
                <c:pt idx="24">
                  <c:v>105525</c:v>
                </c:pt>
                <c:pt idx="25">
                  <c:v>220750</c:v>
                </c:pt>
                <c:pt idx="26">
                  <c:v>47900</c:v>
                </c:pt>
                <c:pt idx="27">
                  <c:v>11930</c:v>
                </c:pt>
                <c:pt idx="28">
                  <c:v>1046907</c:v>
                </c:pt>
                <c:pt idx="29">
                  <c:v>1077595</c:v>
                </c:pt>
              </c:numCache>
            </c:numRef>
          </c:val>
        </c:ser>
        <c:ser>
          <c:idx val="7"/>
          <c:order val="2"/>
          <c:tx>
            <c:strRef>
              <c:f>'Parc figures'!$J$1:$J$2</c:f>
              <c:strCache>
                <c:ptCount val="1"/>
                <c:pt idx="0">
                  <c:v>2003 MCs</c:v>
                </c:pt>
              </c:strCache>
            </c:strRef>
          </c:tx>
          <c:spPr>
            <a:solidFill>
              <a:srgbClr val="446F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figures'!$J$3:$J$32</c:f>
              <c:numCache>
                <c:ptCount val="30"/>
                <c:pt idx="0">
                  <c:v>305481</c:v>
                </c:pt>
                <c:pt idx="1">
                  <c:v>315422</c:v>
                </c:pt>
                <c:pt idx="3">
                  <c:v>20726</c:v>
                </c:pt>
                <c:pt idx="4">
                  <c:v>751634</c:v>
                </c:pt>
                <c:pt idx="5">
                  <c:v>3744971</c:v>
                </c:pt>
                <c:pt idx="6">
                  <c:v>87779</c:v>
                </c:pt>
                <c:pt idx="7">
                  <c:v>8100</c:v>
                </c:pt>
                <c:pt idx="8">
                  <c:v>707369</c:v>
                </c:pt>
                <c:pt idx="9">
                  <c:v>1513526</c:v>
                </c:pt>
                <c:pt idx="10">
                  <c:v>129670</c:v>
                </c:pt>
                <c:pt idx="11">
                  <c:v>1091000</c:v>
                </c:pt>
                <c:pt idx="12">
                  <c:v>33925</c:v>
                </c:pt>
                <c:pt idx="13">
                  <c:v>103488</c:v>
                </c:pt>
                <c:pt idx="14">
                  <c:v>35094</c:v>
                </c:pt>
                <c:pt idx="15">
                  <c:v>4370449</c:v>
                </c:pt>
                <c:pt idx="16">
                  <c:v>21873</c:v>
                </c:pt>
                <c:pt idx="17">
                  <c:v>13380</c:v>
                </c:pt>
                <c:pt idx="18">
                  <c:v>22877</c:v>
                </c:pt>
                <c:pt idx="19">
                  <c:v>2142</c:v>
                </c:pt>
                <c:pt idx="20">
                  <c:v>13420</c:v>
                </c:pt>
                <c:pt idx="21">
                  <c:v>516567</c:v>
                </c:pt>
                <c:pt idx="22">
                  <c:v>845456</c:v>
                </c:pt>
                <c:pt idx="23">
                  <c:v>153000</c:v>
                </c:pt>
                <c:pt idx="24">
                  <c:v>102970</c:v>
                </c:pt>
                <c:pt idx="25">
                  <c:v>247129</c:v>
                </c:pt>
                <c:pt idx="26">
                  <c:v>48709</c:v>
                </c:pt>
                <c:pt idx="27">
                  <c:v>12048</c:v>
                </c:pt>
                <c:pt idx="28">
                  <c:v>1073415</c:v>
                </c:pt>
                <c:pt idx="29">
                  <c:v>1131503</c:v>
                </c:pt>
              </c:numCache>
            </c:numRef>
          </c:val>
        </c:ser>
        <c:ser>
          <c:idx val="10"/>
          <c:order val="3"/>
          <c:tx>
            <c:strRef>
              <c:f>'Parc figures'!$M$1:$M$2</c:f>
              <c:strCache>
                <c:ptCount val="1"/>
                <c:pt idx="0">
                  <c:v>2004 MCs</c:v>
                </c:pt>
              </c:strCache>
            </c:strRef>
          </c:tx>
          <c:spPr>
            <a:solidFill>
              <a:srgbClr val="4B7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figures'!$M$3:$M$32</c:f>
              <c:numCache>
                <c:ptCount val="30"/>
                <c:pt idx="0">
                  <c:v>315638</c:v>
                </c:pt>
                <c:pt idx="1">
                  <c:v>328617</c:v>
                </c:pt>
                <c:pt idx="3">
                  <c:v>21538</c:v>
                </c:pt>
                <c:pt idx="4">
                  <c:v>711336</c:v>
                </c:pt>
                <c:pt idx="5">
                  <c:v>3827899</c:v>
                </c:pt>
                <c:pt idx="6">
                  <c:v>94815</c:v>
                </c:pt>
                <c:pt idx="7">
                  <c:v>9100</c:v>
                </c:pt>
                <c:pt idx="8">
                  <c:v>714549</c:v>
                </c:pt>
                <c:pt idx="9">
                  <c:v>1612082</c:v>
                </c:pt>
                <c:pt idx="10">
                  <c:v>142703</c:v>
                </c:pt>
                <c:pt idx="11">
                  <c:v>1131083</c:v>
                </c:pt>
                <c:pt idx="12">
                  <c:v>39315</c:v>
                </c:pt>
                <c:pt idx="13">
                  <c:v>114033</c:v>
                </c:pt>
                <c:pt idx="14">
                  <c:v>34854</c:v>
                </c:pt>
                <c:pt idx="15">
                  <c:v>4574644</c:v>
                </c:pt>
                <c:pt idx="16">
                  <c:v>22861</c:v>
                </c:pt>
                <c:pt idx="17">
                  <c:v>13901</c:v>
                </c:pt>
                <c:pt idx="18">
                  <c:v>23982</c:v>
                </c:pt>
                <c:pt idx="19">
                  <c:v>1382</c:v>
                </c:pt>
                <c:pt idx="20">
                  <c:v>12639</c:v>
                </c:pt>
                <c:pt idx="21">
                  <c:v>536934</c:v>
                </c:pt>
                <c:pt idx="22">
                  <c:v>835790</c:v>
                </c:pt>
                <c:pt idx="23">
                  <c:v>159000</c:v>
                </c:pt>
                <c:pt idx="24">
                  <c:v>104509</c:v>
                </c:pt>
                <c:pt idx="25">
                  <c:v>283691</c:v>
                </c:pt>
                <c:pt idx="26">
                  <c:v>51977</c:v>
                </c:pt>
                <c:pt idx="27">
                  <c:v>11574</c:v>
                </c:pt>
                <c:pt idx="28">
                  <c:v>1218677</c:v>
                </c:pt>
                <c:pt idx="29">
                  <c:v>1160888</c:v>
                </c:pt>
              </c:numCache>
            </c:numRef>
          </c:val>
        </c:ser>
        <c:ser>
          <c:idx val="15"/>
          <c:order val="4"/>
          <c:tx>
            <c:strRef>
              <c:f>'Parc figures'!$R$1:$R$2</c:f>
              <c:strCache>
                <c:ptCount val="1"/>
                <c:pt idx="0">
                  <c:v>2005 MCs</c:v>
                </c:pt>
              </c:strCache>
            </c:strRef>
          </c:tx>
          <c:spPr>
            <a:solidFill>
              <a:srgbClr val="839F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figures'!$R$3:$R$32</c:f>
              <c:numCache>
                <c:ptCount val="30"/>
                <c:pt idx="0">
                  <c:v>326286</c:v>
                </c:pt>
                <c:pt idx="1">
                  <c:v>341861</c:v>
                </c:pt>
                <c:pt idx="3">
                  <c:v>24829</c:v>
                </c:pt>
                <c:pt idx="4">
                  <c:v>741194</c:v>
                </c:pt>
                <c:pt idx="5">
                  <c:v>3902512</c:v>
                </c:pt>
                <c:pt idx="6">
                  <c:v>105264</c:v>
                </c:pt>
                <c:pt idx="7">
                  <c:v>10200</c:v>
                </c:pt>
                <c:pt idx="8">
                  <c:v>720352</c:v>
                </c:pt>
                <c:pt idx="9">
                  <c:v>1805827</c:v>
                </c:pt>
                <c:pt idx="10">
                  <c:v>156487</c:v>
                </c:pt>
                <c:pt idx="11">
                  <c:v>1177608</c:v>
                </c:pt>
                <c:pt idx="12">
                  <c:v>44196</c:v>
                </c:pt>
                <c:pt idx="13">
                  <c:v>122705</c:v>
                </c:pt>
                <c:pt idx="14">
                  <c:v>34300</c:v>
                </c:pt>
                <c:pt idx="15">
                  <c:v>4938359</c:v>
                </c:pt>
                <c:pt idx="16">
                  <c:v>24027</c:v>
                </c:pt>
                <c:pt idx="17">
                  <c:v>14268</c:v>
                </c:pt>
                <c:pt idx="18">
                  <c:v>25193</c:v>
                </c:pt>
                <c:pt idx="19">
                  <c:v>1724</c:v>
                </c:pt>
                <c:pt idx="20">
                  <c:v>11905</c:v>
                </c:pt>
                <c:pt idx="21">
                  <c:v>552949</c:v>
                </c:pt>
                <c:pt idx="22">
                  <c:v>753648</c:v>
                </c:pt>
                <c:pt idx="23">
                  <c:v>165000</c:v>
                </c:pt>
                <c:pt idx="24">
                  <c:v>93845</c:v>
                </c:pt>
                <c:pt idx="25">
                  <c:v>321944</c:v>
                </c:pt>
                <c:pt idx="26">
                  <c:v>56366</c:v>
                </c:pt>
                <c:pt idx="27">
                  <c:v>14473</c:v>
                </c:pt>
                <c:pt idx="28">
                  <c:v>1441066</c:v>
                </c:pt>
                <c:pt idx="29">
                  <c:v>1193500</c:v>
                </c:pt>
              </c:numCache>
            </c:numRef>
          </c:val>
        </c:ser>
        <c:ser>
          <c:idx val="18"/>
          <c:order val="5"/>
          <c:tx>
            <c:strRef>
              <c:f>'Parc figures'!$U$1:$U$2</c:f>
              <c:strCache>
                <c:ptCount val="1"/>
                <c:pt idx="0">
                  <c:v>2006 MCs</c:v>
                </c:pt>
              </c:strCache>
            </c:strRef>
          </c:tx>
          <c:spPr>
            <a:solidFill>
              <a:srgbClr val="A4B6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figures'!$U$3:$U$32</c:f>
              <c:numCache>
                <c:ptCount val="30"/>
                <c:pt idx="0">
                  <c:v>338721</c:v>
                </c:pt>
                <c:pt idx="1">
                  <c:v>355933</c:v>
                </c:pt>
                <c:pt idx="3">
                  <c:v>23410</c:v>
                </c:pt>
                <c:pt idx="4">
                  <c:v>761824</c:v>
                </c:pt>
                <c:pt idx="5">
                  <c:v>3969103</c:v>
                </c:pt>
                <c:pt idx="6">
                  <c:v>118752</c:v>
                </c:pt>
                <c:pt idx="7">
                  <c:v>12600</c:v>
                </c:pt>
                <c:pt idx="8">
                  <c:v>838922</c:v>
                </c:pt>
                <c:pt idx="9">
                  <c:v>2058022</c:v>
                </c:pt>
                <c:pt idx="10">
                  <c:v>172283</c:v>
                </c:pt>
                <c:pt idx="11">
                  <c:v>1248245</c:v>
                </c:pt>
                <c:pt idx="12">
                  <c:v>49788</c:v>
                </c:pt>
                <c:pt idx="13">
                  <c:v>130117</c:v>
                </c:pt>
                <c:pt idx="14">
                  <c:v>34927</c:v>
                </c:pt>
                <c:pt idx="15">
                  <c:v>5288818</c:v>
                </c:pt>
                <c:pt idx="16">
                  <c:v>25478</c:v>
                </c:pt>
                <c:pt idx="17">
                  <c:v>14607</c:v>
                </c:pt>
                <c:pt idx="18">
                  <c:v>27210</c:v>
                </c:pt>
                <c:pt idx="19">
                  <c:v>3442</c:v>
                </c:pt>
                <c:pt idx="20">
                  <c:v>12192</c:v>
                </c:pt>
                <c:pt idx="21">
                  <c:v>616282</c:v>
                </c:pt>
                <c:pt idx="22">
                  <c:v>784176</c:v>
                </c:pt>
                <c:pt idx="23">
                  <c:v>157720</c:v>
                </c:pt>
                <c:pt idx="24">
                  <c:v>92507</c:v>
                </c:pt>
                <c:pt idx="25">
                  <c:v>245039</c:v>
                </c:pt>
                <c:pt idx="26">
                  <c:v>58101</c:v>
                </c:pt>
                <c:pt idx="27">
                  <c:v>18801</c:v>
                </c:pt>
                <c:pt idx="28">
                  <c:v>1822831</c:v>
                </c:pt>
                <c:pt idx="29">
                  <c:v>1209700</c:v>
                </c:pt>
              </c:numCache>
            </c:numRef>
          </c:val>
        </c:ser>
        <c:ser>
          <c:idx val="21"/>
          <c:order val="6"/>
          <c:tx>
            <c:strRef>
              <c:f>'Parc figures'!$X$1:$X$2</c:f>
              <c:strCache>
                <c:ptCount val="1"/>
                <c:pt idx="0">
                  <c:v>2007 MCs</c:v>
                </c:pt>
              </c:strCache>
            </c:strRef>
          </c:tx>
          <c:spPr>
            <a:solidFill>
              <a:srgbClr val="BFCB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figures'!$X$3:$X$32</c:f>
              <c:numCache>
                <c:ptCount val="30"/>
                <c:pt idx="0">
                  <c:v>354919</c:v>
                </c:pt>
                <c:pt idx="1">
                  <c:v>371498</c:v>
                </c:pt>
                <c:pt idx="3">
                  <c:v>25060</c:v>
                </c:pt>
                <c:pt idx="4">
                  <c:v>789995</c:v>
                </c:pt>
                <c:pt idx="5">
                  <c:v>3566122</c:v>
                </c:pt>
                <c:pt idx="6">
                  <c:v>133892</c:v>
                </c:pt>
                <c:pt idx="7">
                  <c:v>14780</c:v>
                </c:pt>
                <c:pt idx="8">
                  <c:v>931527</c:v>
                </c:pt>
                <c:pt idx="9">
                  <c:v>2311346</c:v>
                </c:pt>
                <c:pt idx="10">
                  <c:v>188144</c:v>
                </c:pt>
                <c:pt idx="11">
                  <c:v>1801000</c:v>
                </c:pt>
                <c:pt idx="12">
                  <c:v>56401</c:v>
                </c:pt>
                <c:pt idx="13">
                  <c:v>135865</c:v>
                </c:pt>
                <c:pt idx="14">
                  <c:v>37178</c:v>
                </c:pt>
                <c:pt idx="15">
                  <c:v>5590259</c:v>
                </c:pt>
                <c:pt idx="16">
                  <c:v>28826</c:v>
                </c:pt>
                <c:pt idx="17">
                  <c:v>14946</c:v>
                </c:pt>
                <c:pt idx="18">
                  <c:v>30870</c:v>
                </c:pt>
                <c:pt idx="19">
                  <c:v>4437</c:v>
                </c:pt>
                <c:pt idx="20">
                  <c:v>12791</c:v>
                </c:pt>
                <c:pt idx="21">
                  <c:v>634135</c:v>
                </c:pt>
                <c:pt idx="22">
                  <c:v>825305</c:v>
                </c:pt>
                <c:pt idx="23">
                  <c:v>169861</c:v>
                </c:pt>
                <c:pt idx="25">
                  <c:v>259114</c:v>
                </c:pt>
                <c:pt idx="26">
                  <c:v>63897</c:v>
                </c:pt>
                <c:pt idx="27">
                  <c:v>34162</c:v>
                </c:pt>
                <c:pt idx="28">
                  <c:v>2003492</c:v>
                </c:pt>
                <c:pt idx="29">
                  <c:v>1296488</c:v>
                </c:pt>
              </c:numCache>
            </c:numRef>
          </c:val>
        </c:ser>
        <c:ser>
          <c:idx val="24"/>
          <c:order val="7"/>
          <c:tx>
            <c:strRef>
              <c:f>'Parc figures'!$AA$1:$AA$2</c:f>
              <c:strCache>
                <c:ptCount val="1"/>
                <c:pt idx="0">
                  <c:v>2008 MCs</c:v>
                </c:pt>
              </c:strCache>
            </c:strRef>
          </c:tx>
          <c:spPr>
            <a:solidFill>
              <a:srgbClr val="D5DC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figures'!$AA$3:$AA$32</c:f>
              <c:numCache>
                <c:ptCount val="30"/>
                <c:pt idx="0">
                  <c:v>372112</c:v>
                </c:pt>
                <c:pt idx="1">
                  <c:v>388280</c:v>
                </c:pt>
                <c:pt idx="3">
                  <c:v>28092</c:v>
                </c:pt>
                <c:pt idx="4">
                  <c:v>813933</c:v>
                </c:pt>
                <c:pt idx="5">
                  <c:v>3658590</c:v>
                </c:pt>
                <c:pt idx="6">
                  <c:v>143458</c:v>
                </c:pt>
                <c:pt idx="7">
                  <c:v>17622</c:v>
                </c:pt>
                <c:pt idx="8">
                  <c:v>1023619</c:v>
                </c:pt>
                <c:pt idx="9">
                  <c:v>2500819</c:v>
                </c:pt>
                <c:pt idx="10">
                  <c:v>203698</c:v>
                </c:pt>
                <c:pt idx="11">
                  <c:v>1898000</c:v>
                </c:pt>
                <c:pt idx="12">
                  <c:v>63357</c:v>
                </c:pt>
                <c:pt idx="13">
                  <c:v>141540</c:v>
                </c:pt>
                <c:pt idx="14">
                  <c:v>39409</c:v>
                </c:pt>
                <c:pt idx="15">
                  <c:v>5859094</c:v>
                </c:pt>
                <c:pt idx="16">
                  <c:v>34029</c:v>
                </c:pt>
                <c:pt idx="17">
                  <c:v>15177</c:v>
                </c:pt>
                <c:pt idx="18">
                  <c:v>34154</c:v>
                </c:pt>
                <c:pt idx="19">
                  <c:v>8626</c:v>
                </c:pt>
                <c:pt idx="20">
                  <c:v>14320</c:v>
                </c:pt>
                <c:pt idx="21">
                  <c:v>649967</c:v>
                </c:pt>
                <c:pt idx="22">
                  <c:v>909144</c:v>
                </c:pt>
                <c:pt idx="23">
                  <c:v>192642</c:v>
                </c:pt>
                <c:pt idx="25">
                  <c:v>269298</c:v>
                </c:pt>
                <c:pt idx="26">
                  <c:v>70318</c:v>
                </c:pt>
                <c:pt idx="27">
                  <c:v>41612</c:v>
                </c:pt>
                <c:pt idx="28">
                  <c:v>2181383</c:v>
                </c:pt>
                <c:pt idx="29">
                  <c:v>1294480</c:v>
                </c:pt>
              </c:numCache>
            </c:numRef>
          </c:val>
        </c:ser>
        <c:ser>
          <c:idx val="0"/>
          <c:order val="8"/>
          <c:tx>
            <c:v>2009 MCs</c:v>
          </c:tx>
          <c:spPr>
            <a:solidFill>
              <a:srgbClr val="2E4E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'Parc figures'!$AG$3:$AG$32</c:f>
              <c:numCache>
                <c:ptCount val="30"/>
                <c:pt idx="0">
                  <c:v>376880</c:v>
                </c:pt>
                <c:pt idx="1">
                  <c:v>400490</c:v>
                </c:pt>
                <c:pt idx="3">
                  <c:v>30358</c:v>
                </c:pt>
                <c:pt idx="4">
                  <c:v>817576</c:v>
                </c:pt>
                <c:pt idx="5">
                  <c:v>3556348</c:v>
                </c:pt>
                <c:pt idx="6">
                  <c:v>147339</c:v>
                </c:pt>
                <c:pt idx="7">
                  <c:v>18626</c:v>
                </c:pt>
                <c:pt idx="9">
                  <c:v>2606674</c:v>
                </c:pt>
                <c:pt idx="10">
                  <c:v>215157</c:v>
                </c:pt>
                <c:pt idx="11">
                  <c:v>1784000</c:v>
                </c:pt>
                <c:pt idx="12">
                  <c:v>63691</c:v>
                </c:pt>
                <c:pt idx="13">
                  <c:v>141956</c:v>
                </c:pt>
                <c:pt idx="14">
                  <c:v>39552</c:v>
                </c:pt>
                <c:pt idx="15">
                  <c:v>6118098</c:v>
                </c:pt>
                <c:pt idx="16">
                  <c:v>36562</c:v>
                </c:pt>
                <c:pt idx="17">
                  <c:v>15551</c:v>
                </c:pt>
                <c:pt idx="18">
                  <c:v>33590</c:v>
                </c:pt>
                <c:pt idx="19">
                  <c:v>9097</c:v>
                </c:pt>
                <c:pt idx="20">
                  <c:v>14380</c:v>
                </c:pt>
                <c:pt idx="21">
                  <c:v>668000</c:v>
                </c:pt>
                <c:pt idx="22">
                  <c:v>974906</c:v>
                </c:pt>
                <c:pt idx="23">
                  <c:v>218883</c:v>
                </c:pt>
                <c:pt idx="25">
                  <c:v>320681</c:v>
                </c:pt>
                <c:pt idx="26">
                  <c:v>55443</c:v>
                </c:pt>
                <c:pt idx="27">
                  <c:v>46185</c:v>
                </c:pt>
                <c:pt idx="28">
                  <c:v>2303261</c:v>
                </c:pt>
                <c:pt idx="29">
                  <c:v>1275600</c:v>
                </c:pt>
              </c:numCache>
            </c:numRef>
          </c:val>
        </c:ser>
        <c:ser>
          <c:idx val="2"/>
          <c:order val="9"/>
          <c:tx>
            <c:v>2010 MCs</c:v>
          </c:tx>
          <c:spPr>
            <a:solidFill>
              <a:srgbClr val="3559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'Parc figures'!$AJ$3:$AJ$32</c:f>
              <c:numCache>
                <c:ptCount val="30"/>
                <c:pt idx="0">
                  <c:v>392806</c:v>
                </c:pt>
                <c:pt idx="1">
                  <c:v>418915</c:v>
                </c:pt>
                <c:pt idx="3">
                  <c:v>32079</c:v>
                </c:pt>
                <c:pt idx="4">
                  <c:v>446107</c:v>
                </c:pt>
                <c:pt idx="5">
                  <c:v>3827894</c:v>
                </c:pt>
                <c:pt idx="6">
                  <c:v>148766</c:v>
                </c:pt>
                <c:pt idx="7">
                  <c:v>19671</c:v>
                </c:pt>
                <c:pt idx="8">
                  <c:v>1499133</c:v>
                </c:pt>
                <c:pt idx="9">
                  <c:v>2628656</c:v>
                </c:pt>
                <c:pt idx="10">
                  <c:v>225504</c:v>
                </c:pt>
                <c:pt idx="11">
                  <c:v>2205000</c:v>
                </c:pt>
                <c:pt idx="12">
                  <c:v>62210</c:v>
                </c:pt>
                <c:pt idx="13">
                  <c:v>142251</c:v>
                </c:pt>
                <c:pt idx="14">
                  <c:v>38145</c:v>
                </c:pt>
                <c:pt idx="15">
                  <c:v>6310000</c:v>
                </c:pt>
                <c:pt idx="16">
                  <c:v>38995</c:v>
                </c:pt>
                <c:pt idx="17">
                  <c:v>15753</c:v>
                </c:pt>
                <c:pt idx="18">
                  <c:v>17188</c:v>
                </c:pt>
                <c:pt idx="19">
                  <c:v>7761</c:v>
                </c:pt>
                <c:pt idx="20">
                  <c:v>15391</c:v>
                </c:pt>
                <c:pt idx="21">
                  <c:v>681843</c:v>
                </c:pt>
                <c:pt idx="22">
                  <c:v>1013014</c:v>
                </c:pt>
                <c:pt idx="23">
                  <c:v>216004</c:v>
                </c:pt>
                <c:pt idx="24">
                  <c:v>83291</c:v>
                </c:pt>
                <c:pt idx="25">
                  <c:v>277940</c:v>
                </c:pt>
                <c:pt idx="26">
                  <c:v>59563</c:v>
                </c:pt>
                <c:pt idx="27">
                  <c:v>48686</c:v>
                </c:pt>
                <c:pt idx="28">
                  <c:v>2389488</c:v>
                </c:pt>
                <c:pt idx="29">
                  <c:v>1234400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212"/>
          <c:w val="0.1095"/>
          <c:h val="0.6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PTWs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875"/>
          <c:w val="0.838"/>
          <c:h val="0.89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'Parc figures'!$E$1:$E$2</c:f>
              <c:strCache>
                <c:ptCount val="1"/>
                <c:pt idx="0">
                  <c:v>2001 Total</c:v>
                </c:pt>
              </c:strCache>
            </c:strRef>
          </c:tx>
          <c:spPr>
            <a:solidFill>
              <a:srgbClr val="3559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figures'!$E$3:$E$32</c:f>
              <c:numCache>
                <c:ptCount val="30"/>
                <c:pt idx="0">
                  <c:v>629289</c:v>
                </c:pt>
                <c:pt idx="1">
                  <c:v>639813</c:v>
                </c:pt>
                <c:pt idx="3">
                  <c:v>57857</c:v>
                </c:pt>
                <c:pt idx="4">
                  <c:v>775229</c:v>
                </c:pt>
                <c:pt idx="5">
                  <c:v>5134969</c:v>
                </c:pt>
                <c:pt idx="6">
                  <c:v>146365</c:v>
                </c:pt>
                <c:pt idx="7">
                  <c:v>6800</c:v>
                </c:pt>
                <c:pt idx="8">
                  <c:v>847732</c:v>
                </c:pt>
                <c:pt idx="9">
                  <c:v>3290200</c:v>
                </c:pt>
                <c:pt idx="10">
                  <c:v>206235</c:v>
                </c:pt>
                <c:pt idx="11">
                  <c:v>2440000</c:v>
                </c:pt>
                <c:pt idx="12">
                  <c:v>24305</c:v>
                </c:pt>
                <c:pt idx="13">
                  <c:v>93060</c:v>
                </c:pt>
                <c:pt idx="14">
                  <c:v>32913</c:v>
                </c:pt>
                <c:pt idx="15">
                  <c:v>8909890</c:v>
                </c:pt>
                <c:pt idx="16">
                  <c:v>20244</c:v>
                </c:pt>
                <c:pt idx="17">
                  <c:v>31106</c:v>
                </c:pt>
                <c:pt idx="18">
                  <c:v>21366</c:v>
                </c:pt>
                <c:pt idx="20">
                  <c:v>12605</c:v>
                </c:pt>
                <c:pt idx="21">
                  <c:v>964822</c:v>
                </c:pt>
                <c:pt idx="22">
                  <c:v>1381497</c:v>
                </c:pt>
                <c:pt idx="23">
                  <c:v>709000</c:v>
                </c:pt>
                <c:pt idx="24">
                  <c:v>237901</c:v>
                </c:pt>
                <c:pt idx="25">
                  <c:v>315607</c:v>
                </c:pt>
                <c:pt idx="26">
                  <c:v>46676</c:v>
                </c:pt>
                <c:pt idx="27">
                  <c:v>11622</c:v>
                </c:pt>
                <c:pt idx="28">
                  <c:v>1031221</c:v>
                </c:pt>
                <c:pt idx="29">
                  <c:v>1212000</c:v>
                </c:pt>
              </c:numCache>
            </c:numRef>
          </c:val>
        </c:ser>
        <c:ser>
          <c:idx val="5"/>
          <c:order val="1"/>
          <c:tx>
            <c:strRef>
              <c:f>'Parc figures'!$H$1:$H$2</c:f>
              <c:strCache>
                <c:ptCount val="1"/>
                <c:pt idx="0">
                  <c:v>2002 Total</c:v>
                </c:pt>
              </c:strCache>
            </c:strRef>
          </c:tx>
          <c:spPr>
            <a:solidFill>
              <a:srgbClr val="3E66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figures'!$H$3:$H$32</c:f>
              <c:numCache>
                <c:ptCount val="30"/>
                <c:pt idx="0">
                  <c:v>598903</c:v>
                </c:pt>
                <c:pt idx="1">
                  <c:v>651217</c:v>
                </c:pt>
                <c:pt idx="3">
                  <c:v>54866</c:v>
                </c:pt>
                <c:pt idx="4">
                  <c:v>792350</c:v>
                </c:pt>
                <c:pt idx="5">
                  <c:v>5256873</c:v>
                </c:pt>
                <c:pt idx="6">
                  <c:v>151322</c:v>
                </c:pt>
                <c:pt idx="7">
                  <c:v>7300</c:v>
                </c:pt>
                <c:pt idx="8">
                  <c:v>869047</c:v>
                </c:pt>
                <c:pt idx="9">
                  <c:v>3561450</c:v>
                </c:pt>
                <c:pt idx="10">
                  <c:v>223577</c:v>
                </c:pt>
                <c:pt idx="11">
                  <c:v>2441000</c:v>
                </c:pt>
                <c:pt idx="12">
                  <c:v>28188</c:v>
                </c:pt>
                <c:pt idx="13">
                  <c:v>97588</c:v>
                </c:pt>
                <c:pt idx="14">
                  <c:v>33147</c:v>
                </c:pt>
                <c:pt idx="15">
                  <c:v>9049540</c:v>
                </c:pt>
                <c:pt idx="16">
                  <c:v>21017</c:v>
                </c:pt>
                <c:pt idx="17">
                  <c:v>31452</c:v>
                </c:pt>
                <c:pt idx="18">
                  <c:v>22157</c:v>
                </c:pt>
                <c:pt idx="20">
                  <c:v>13097</c:v>
                </c:pt>
                <c:pt idx="21">
                  <c:v>1002450</c:v>
                </c:pt>
                <c:pt idx="22">
                  <c:v>868850</c:v>
                </c:pt>
                <c:pt idx="23">
                  <c:v>604000</c:v>
                </c:pt>
                <c:pt idx="24">
                  <c:v>238480</c:v>
                </c:pt>
                <c:pt idx="25">
                  <c:v>352750</c:v>
                </c:pt>
                <c:pt idx="26">
                  <c:v>47900</c:v>
                </c:pt>
                <c:pt idx="27">
                  <c:v>50608</c:v>
                </c:pt>
                <c:pt idx="28">
                  <c:v>1046907</c:v>
                </c:pt>
                <c:pt idx="29">
                  <c:v>1256402</c:v>
                </c:pt>
              </c:numCache>
            </c:numRef>
          </c:val>
        </c:ser>
        <c:ser>
          <c:idx val="8"/>
          <c:order val="2"/>
          <c:tx>
            <c:strRef>
              <c:f>'Parc figures'!$K$1:$K$2</c:f>
              <c:strCache>
                <c:ptCount val="1"/>
                <c:pt idx="0">
                  <c:v>2003 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figures'!$K$3:$K$32</c:f>
              <c:numCache>
                <c:ptCount val="30"/>
                <c:pt idx="0">
                  <c:v>592400</c:v>
                </c:pt>
                <c:pt idx="1">
                  <c:v>665422</c:v>
                </c:pt>
                <c:pt idx="3">
                  <c:v>57402</c:v>
                </c:pt>
                <c:pt idx="4">
                  <c:v>790859</c:v>
                </c:pt>
                <c:pt idx="5">
                  <c:v>5306229</c:v>
                </c:pt>
                <c:pt idx="6">
                  <c:v>155740</c:v>
                </c:pt>
                <c:pt idx="7">
                  <c:v>8100</c:v>
                </c:pt>
                <c:pt idx="8">
                  <c:v>881382</c:v>
                </c:pt>
                <c:pt idx="9">
                  <c:v>3657119</c:v>
                </c:pt>
                <c:pt idx="10">
                  <c:v>245382</c:v>
                </c:pt>
                <c:pt idx="11">
                  <c:v>2448000</c:v>
                </c:pt>
                <c:pt idx="12">
                  <c:v>33925</c:v>
                </c:pt>
                <c:pt idx="13">
                  <c:v>103488</c:v>
                </c:pt>
                <c:pt idx="14">
                  <c:v>35094</c:v>
                </c:pt>
                <c:pt idx="15">
                  <c:v>9180449</c:v>
                </c:pt>
                <c:pt idx="16">
                  <c:v>21873</c:v>
                </c:pt>
                <c:pt idx="17">
                  <c:v>32101</c:v>
                </c:pt>
                <c:pt idx="18">
                  <c:v>22877</c:v>
                </c:pt>
                <c:pt idx="19">
                  <c:v>2142</c:v>
                </c:pt>
                <c:pt idx="20">
                  <c:v>13420</c:v>
                </c:pt>
                <c:pt idx="21">
                  <c:v>1015567</c:v>
                </c:pt>
                <c:pt idx="22">
                  <c:v>1245907</c:v>
                </c:pt>
                <c:pt idx="23">
                  <c:v>633000</c:v>
                </c:pt>
                <c:pt idx="24">
                  <c:v>235850</c:v>
                </c:pt>
                <c:pt idx="25">
                  <c:v>391129</c:v>
                </c:pt>
                <c:pt idx="26">
                  <c:v>48709</c:v>
                </c:pt>
                <c:pt idx="27">
                  <c:v>42392</c:v>
                </c:pt>
                <c:pt idx="28">
                  <c:v>1073415</c:v>
                </c:pt>
                <c:pt idx="29">
                  <c:v>1313979</c:v>
                </c:pt>
              </c:numCache>
            </c:numRef>
          </c:val>
        </c:ser>
        <c:ser>
          <c:idx val="11"/>
          <c:order val="3"/>
          <c:tx>
            <c:strRef>
              <c:f>'Parc figures'!$N$1:$N$2</c:f>
              <c:strCache>
                <c:ptCount val="1"/>
                <c:pt idx="0">
                  <c:v>2004 Total</c:v>
                </c:pt>
              </c:strCache>
            </c:strRef>
          </c:tx>
          <c:spPr>
            <a:solidFill>
              <a:srgbClr val="4C7C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figures'!$N$3:$N$32</c:f>
              <c:numCache>
                <c:ptCount val="30"/>
                <c:pt idx="0">
                  <c:v>596631</c:v>
                </c:pt>
                <c:pt idx="1">
                  <c:v>628617</c:v>
                </c:pt>
                <c:pt idx="3">
                  <c:v>56598</c:v>
                </c:pt>
                <c:pt idx="4">
                  <c:v>756559</c:v>
                </c:pt>
                <c:pt idx="5">
                  <c:v>5462483</c:v>
                </c:pt>
                <c:pt idx="6">
                  <c:v>162128</c:v>
                </c:pt>
                <c:pt idx="7">
                  <c:v>9100</c:v>
                </c:pt>
                <c:pt idx="8">
                  <c:v>893186</c:v>
                </c:pt>
                <c:pt idx="9">
                  <c:v>3854128</c:v>
                </c:pt>
                <c:pt idx="10">
                  <c:v>271720</c:v>
                </c:pt>
                <c:pt idx="11">
                  <c:v>2461862</c:v>
                </c:pt>
                <c:pt idx="12">
                  <c:v>39315</c:v>
                </c:pt>
                <c:pt idx="13">
                  <c:v>114033</c:v>
                </c:pt>
                <c:pt idx="14">
                  <c:v>34854</c:v>
                </c:pt>
                <c:pt idx="15">
                  <c:v>9174644</c:v>
                </c:pt>
                <c:pt idx="16">
                  <c:v>22861</c:v>
                </c:pt>
                <c:pt idx="17">
                  <c:v>36908</c:v>
                </c:pt>
                <c:pt idx="18">
                  <c:v>29925</c:v>
                </c:pt>
                <c:pt idx="19">
                  <c:v>1382</c:v>
                </c:pt>
                <c:pt idx="20">
                  <c:v>12639</c:v>
                </c:pt>
                <c:pt idx="21">
                  <c:v>970934</c:v>
                </c:pt>
                <c:pt idx="22">
                  <c:v>1145656</c:v>
                </c:pt>
                <c:pt idx="23">
                  <c:v>611000</c:v>
                </c:pt>
                <c:pt idx="24">
                  <c:v>234702</c:v>
                </c:pt>
                <c:pt idx="25">
                  <c:v>435691</c:v>
                </c:pt>
                <c:pt idx="26">
                  <c:v>51977</c:v>
                </c:pt>
                <c:pt idx="27">
                  <c:v>40200</c:v>
                </c:pt>
                <c:pt idx="28">
                  <c:v>1218677</c:v>
                </c:pt>
                <c:pt idx="29">
                  <c:v>1338336</c:v>
                </c:pt>
              </c:numCache>
            </c:numRef>
          </c:val>
        </c:ser>
        <c:ser>
          <c:idx val="16"/>
          <c:order val="4"/>
          <c:tx>
            <c:strRef>
              <c:f>'Parc figures'!$S$1:$S$2</c:f>
              <c:strCache>
                <c:ptCount val="1"/>
                <c:pt idx="0">
                  <c:v>2005 Total</c:v>
                </c:pt>
              </c:strCache>
            </c:strRef>
          </c:tx>
          <c:spPr>
            <a:solidFill>
              <a:srgbClr val="87A2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figures'!$S$3:$S$32</c:f>
              <c:numCache>
                <c:ptCount val="30"/>
                <c:pt idx="0">
                  <c:v>611480</c:v>
                </c:pt>
                <c:pt idx="1">
                  <c:v>631861</c:v>
                </c:pt>
                <c:pt idx="3">
                  <c:v>61738</c:v>
                </c:pt>
                <c:pt idx="4">
                  <c:v>794000</c:v>
                </c:pt>
                <c:pt idx="5">
                  <c:v>5652469</c:v>
                </c:pt>
                <c:pt idx="6">
                  <c:v>171917</c:v>
                </c:pt>
                <c:pt idx="7">
                  <c:v>10200</c:v>
                </c:pt>
                <c:pt idx="8">
                  <c:v>906203</c:v>
                </c:pt>
                <c:pt idx="9">
                  <c:v>4117600</c:v>
                </c:pt>
                <c:pt idx="10">
                  <c:v>301805</c:v>
                </c:pt>
                <c:pt idx="11">
                  <c:v>2475306</c:v>
                </c:pt>
                <c:pt idx="12">
                  <c:v>127929</c:v>
                </c:pt>
                <c:pt idx="13">
                  <c:v>122705</c:v>
                </c:pt>
                <c:pt idx="14">
                  <c:v>34300</c:v>
                </c:pt>
                <c:pt idx="15">
                  <c:v>9298359</c:v>
                </c:pt>
                <c:pt idx="16">
                  <c:v>24027</c:v>
                </c:pt>
                <c:pt idx="17">
                  <c:v>37739</c:v>
                </c:pt>
                <c:pt idx="18">
                  <c:v>32477</c:v>
                </c:pt>
                <c:pt idx="19">
                  <c:v>1724</c:v>
                </c:pt>
                <c:pt idx="20">
                  <c:v>11905</c:v>
                </c:pt>
                <c:pt idx="21">
                  <c:v>1030949</c:v>
                </c:pt>
                <c:pt idx="22">
                  <c:v>1091159</c:v>
                </c:pt>
                <c:pt idx="23">
                  <c:v>593000</c:v>
                </c:pt>
                <c:pt idx="24">
                  <c:v>197401</c:v>
                </c:pt>
                <c:pt idx="25">
                  <c:v>393944</c:v>
                </c:pt>
                <c:pt idx="26">
                  <c:v>56366</c:v>
                </c:pt>
                <c:pt idx="27">
                  <c:v>48671</c:v>
                </c:pt>
                <c:pt idx="28">
                  <c:v>1441066</c:v>
                </c:pt>
                <c:pt idx="29">
                  <c:v>1367144</c:v>
                </c:pt>
              </c:numCache>
            </c:numRef>
          </c:val>
        </c:ser>
        <c:ser>
          <c:idx val="19"/>
          <c:order val="5"/>
          <c:tx>
            <c:strRef>
              <c:f>'Parc figures'!$V$1:$V$2</c:f>
              <c:strCache>
                <c:ptCount val="1"/>
                <c:pt idx="0">
                  <c:v>2006 Total</c:v>
                </c:pt>
              </c:strCache>
            </c:strRef>
          </c:tx>
          <c:spPr>
            <a:solidFill>
              <a:srgbClr val="A6B8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figures'!$V$3:$V$32</c:f>
              <c:numCache>
                <c:ptCount val="30"/>
                <c:pt idx="0">
                  <c:v>628878</c:v>
                </c:pt>
                <c:pt idx="1">
                  <c:v>648933</c:v>
                </c:pt>
                <c:pt idx="3">
                  <c:v>55357</c:v>
                </c:pt>
                <c:pt idx="4">
                  <c:v>822703</c:v>
                </c:pt>
                <c:pt idx="5">
                  <c:v>5745424</c:v>
                </c:pt>
                <c:pt idx="6">
                  <c:v>184036</c:v>
                </c:pt>
                <c:pt idx="7">
                  <c:v>12600</c:v>
                </c:pt>
                <c:pt idx="8">
                  <c:v>1068922</c:v>
                </c:pt>
                <c:pt idx="9">
                  <c:v>4401146</c:v>
                </c:pt>
                <c:pt idx="10">
                  <c:v>338443</c:v>
                </c:pt>
                <c:pt idx="11">
                  <c:v>2543561</c:v>
                </c:pt>
                <c:pt idx="12">
                  <c:v>143486</c:v>
                </c:pt>
                <c:pt idx="13">
                  <c:v>130117</c:v>
                </c:pt>
                <c:pt idx="14">
                  <c:v>34927</c:v>
                </c:pt>
                <c:pt idx="15">
                  <c:v>9338818</c:v>
                </c:pt>
                <c:pt idx="16">
                  <c:v>25478</c:v>
                </c:pt>
                <c:pt idx="17">
                  <c:v>38636</c:v>
                </c:pt>
                <c:pt idx="18">
                  <c:v>36874</c:v>
                </c:pt>
                <c:pt idx="19">
                  <c:v>3442</c:v>
                </c:pt>
                <c:pt idx="20">
                  <c:v>12192</c:v>
                </c:pt>
                <c:pt idx="21">
                  <c:v>1019788</c:v>
                </c:pt>
                <c:pt idx="22">
                  <c:v>1190093</c:v>
                </c:pt>
                <c:pt idx="23">
                  <c:v>558720</c:v>
                </c:pt>
                <c:pt idx="24">
                  <c:v>193981</c:v>
                </c:pt>
                <c:pt idx="25">
                  <c:v>395039</c:v>
                </c:pt>
                <c:pt idx="26">
                  <c:v>58101</c:v>
                </c:pt>
                <c:pt idx="27">
                  <c:v>53193</c:v>
                </c:pt>
                <c:pt idx="28">
                  <c:v>1822831</c:v>
                </c:pt>
                <c:pt idx="29">
                  <c:v>1376200</c:v>
                </c:pt>
              </c:numCache>
            </c:numRef>
          </c:val>
        </c:ser>
        <c:ser>
          <c:idx val="22"/>
          <c:order val="6"/>
          <c:tx>
            <c:strRef>
              <c:f>'Parc figures'!$Y$1:$Y$2</c:f>
              <c:strCache>
                <c:ptCount val="1"/>
                <c:pt idx="0">
                  <c:v>2007 Total</c:v>
                </c:pt>
              </c:strCache>
            </c:strRef>
          </c:tx>
          <c:spPr>
            <a:solidFill>
              <a:srgbClr val="C0CC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figures'!$Y$3:$Y$32</c:f>
              <c:numCache>
                <c:ptCount val="30"/>
                <c:pt idx="0">
                  <c:v>650790</c:v>
                </c:pt>
                <c:pt idx="1">
                  <c:v>651498</c:v>
                </c:pt>
                <c:pt idx="3">
                  <c:v>55572</c:v>
                </c:pt>
                <c:pt idx="4">
                  <c:v>860131</c:v>
                </c:pt>
                <c:pt idx="5">
                  <c:v>5461608</c:v>
                </c:pt>
                <c:pt idx="6">
                  <c:v>197152</c:v>
                </c:pt>
                <c:pt idx="7">
                  <c:v>14780</c:v>
                </c:pt>
                <c:pt idx="8">
                  <c:v>931527</c:v>
                </c:pt>
                <c:pt idx="9">
                  <c:v>4741760</c:v>
                </c:pt>
                <c:pt idx="10">
                  <c:v>376532</c:v>
                </c:pt>
                <c:pt idx="11">
                  <c:v>3740000</c:v>
                </c:pt>
                <c:pt idx="12">
                  <c:v>162816</c:v>
                </c:pt>
                <c:pt idx="13">
                  <c:v>135865</c:v>
                </c:pt>
                <c:pt idx="14">
                  <c:v>37178</c:v>
                </c:pt>
                <c:pt idx="15">
                  <c:v>9280259</c:v>
                </c:pt>
                <c:pt idx="16">
                  <c:v>35270</c:v>
                </c:pt>
                <c:pt idx="17">
                  <c:v>39478</c:v>
                </c:pt>
                <c:pt idx="18">
                  <c:v>44412</c:v>
                </c:pt>
                <c:pt idx="19">
                  <c:v>4437</c:v>
                </c:pt>
                <c:pt idx="20">
                  <c:v>12791</c:v>
                </c:pt>
                <c:pt idx="21">
                  <c:v>1079275</c:v>
                </c:pt>
                <c:pt idx="22">
                  <c:v>1350789</c:v>
                </c:pt>
                <c:pt idx="23">
                  <c:v>538642</c:v>
                </c:pt>
                <c:pt idx="24">
                  <c:v>56476</c:v>
                </c:pt>
                <c:pt idx="25">
                  <c:v>344202</c:v>
                </c:pt>
                <c:pt idx="26">
                  <c:v>63897</c:v>
                </c:pt>
                <c:pt idx="27">
                  <c:v>71493</c:v>
                </c:pt>
                <c:pt idx="28">
                  <c:v>2003492</c:v>
                </c:pt>
                <c:pt idx="29">
                  <c:v>1467230</c:v>
                </c:pt>
              </c:numCache>
            </c:numRef>
          </c:val>
        </c:ser>
        <c:ser>
          <c:idx val="25"/>
          <c:order val="7"/>
          <c:tx>
            <c:strRef>
              <c:f>'Parc figures'!$AB$1:$AB$2</c:f>
              <c:strCache>
                <c:ptCount val="1"/>
                <c:pt idx="0">
                  <c:v>2008 Total</c:v>
                </c:pt>
              </c:strCache>
            </c:strRef>
          </c:tx>
          <c:spPr>
            <a:solidFill>
              <a:srgbClr val="D5DC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'Parc figures'!$B$3:$B$32</c:f>
              <c:strCache>
                <c:ptCount val="30"/>
                <c:pt idx="0">
                  <c:v>AU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IT</c:v>
                </c:pt>
                <c:pt idx="16">
                  <c:v>LT</c:v>
                </c:pt>
                <c:pt idx="17">
                  <c:v>LU</c:v>
                </c:pt>
                <c:pt idx="18">
                  <c:v>LV</c:v>
                </c:pt>
                <c:pt idx="19">
                  <c:v>MK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SK</c:v>
                </c:pt>
                <c:pt idx="27">
                  <c:v>SI</c:v>
                </c:pt>
                <c:pt idx="28">
                  <c:v>TR</c:v>
                </c:pt>
                <c:pt idx="29">
                  <c:v>UK</c:v>
                </c:pt>
              </c:strCache>
            </c:strRef>
          </c:cat>
          <c:val>
            <c:numRef>
              <c:f>'Parc figures'!$AB$3:$AB$32</c:f>
              <c:numCache>
                <c:ptCount val="30"/>
                <c:pt idx="0">
                  <c:v>674704</c:v>
                </c:pt>
                <c:pt idx="1">
                  <c:v>668280</c:v>
                </c:pt>
                <c:pt idx="3">
                  <c:v>57295</c:v>
                </c:pt>
                <c:pt idx="4">
                  <c:v>892796</c:v>
                </c:pt>
                <c:pt idx="5">
                  <c:v>5605653</c:v>
                </c:pt>
                <c:pt idx="6">
                  <c:v>204681</c:v>
                </c:pt>
                <c:pt idx="7">
                  <c:v>17622</c:v>
                </c:pt>
                <c:pt idx="8">
                  <c:v>1023619</c:v>
                </c:pt>
                <c:pt idx="9">
                  <c:v>4911504</c:v>
                </c:pt>
                <c:pt idx="10">
                  <c:v>418863</c:v>
                </c:pt>
                <c:pt idx="11">
                  <c:v>3857000</c:v>
                </c:pt>
                <c:pt idx="12">
                  <c:v>183814</c:v>
                </c:pt>
                <c:pt idx="13">
                  <c:v>141540</c:v>
                </c:pt>
                <c:pt idx="14">
                  <c:v>39409</c:v>
                </c:pt>
                <c:pt idx="15">
                  <c:v>9180094</c:v>
                </c:pt>
                <c:pt idx="16">
                  <c:v>45617</c:v>
                </c:pt>
                <c:pt idx="17">
                  <c:v>40284</c:v>
                </c:pt>
                <c:pt idx="18">
                  <c:v>51284</c:v>
                </c:pt>
                <c:pt idx="19">
                  <c:v>8626</c:v>
                </c:pt>
                <c:pt idx="20">
                  <c:v>14320</c:v>
                </c:pt>
                <c:pt idx="21">
                  <c:v>1136907</c:v>
                </c:pt>
                <c:pt idx="22">
                  <c:v>1607316</c:v>
                </c:pt>
                <c:pt idx="23">
                  <c:v>192642</c:v>
                </c:pt>
                <c:pt idx="24">
                  <c:v>71827</c:v>
                </c:pt>
                <c:pt idx="25">
                  <c:v>362106</c:v>
                </c:pt>
                <c:pt idx="26">
                  <c:v>70318</c:v>
                </c:pt>
                <c:pt idx="27">
                  <c:v>81996</c:v>
                </c:pt>
                <c:pt idx="28">
                  <c:v>2181383</c:v>
                </c:pt>
                <c:pt idx="29">
                  <c:v>1452004</c:v>
                </c:pt>
              </c:numCache>
            </c:numRef>
          </c:val>
        </c:ser>
        <c:ser>
          <c:idx val="0"/>
          <c:order val="8"/>
          <c:tx>
            <c:v>2009 Total</c:v>
          </c:tx>
          <c:spPr>
            <a:solidFill>
              <a:srgbClr val="2E4E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'Parc figures'!$AH$3:$AH$32</c:f>
              <c:numCache>
                <c:ptCount val="30"/>
                <c:pt idx="0">
                  <c:v>712092</c:v>
                </c:pt>
                <c:pt idx="1">
                  <c:v>660490</c:v>
                </c:pt>
                <c:pt idx="3">
                  <c:v>57623</c:v>
                </c:pt>
                <c:pt idx="4">
                  <c:v>903346</c:v>
                </c:pt>
                <c:pt idx="5">
                  <c:v>5709548</c:v>
                </c:pt>
                <c:pt idx="6">
                  <c:v>205202</c:v>
                </c:pt>
                <c:pt idx="7">
                  <c:v>18626</c:v>
                </c:pt>
                <c:pt idx="9">
                  <c:v>4958879</c:v>
                </c:pt>
                <c:pt idx="10">
                  <c:v>453331</c:v>
                </c:pt>
                <c:pt idx="11">
                  <c:v>3532000</c:v>
                </c:pt>
                <c:pt idx="12">
                  <c:v>184483</c:v>
                </c:pt>
                <c:pt idx="13">
                  <c:v>141956</c:v>
                </c:pt>
                <c:pt idx="14">
                  <c:v>39552</c:v>
                </c:pt>
                <c:pt idx="15">
                  <c:v>9425098</c:v>
                </c:pt>
                <c:pt idx="16">
                  <c:v>51372</c:v>
                </c:pt>
                <c:pt idx="17">
                  <c:v>41120</c:v>
                </c:pt>
                <c:pt idx="18">
                  <c:v>51963</c:v>
                </c:pt>
                <c:pt idx="19">
                  <c:v>9097</c:v>
                </c:pt>
                <c:pt idx="20">
                  <c:v>14380</c:v>
                </c:pt>
                <c:pt idx="21">
                  <c:v>1213058</c:v>
                </c:pt>
                <c:pt idx="22">
                  <c:v>1808723</c:v>
                </c:pt>
                <c:pt idx="23">
                  <c:v>544602</c:v>
                </c:pt>
                <c:pt idx="25">
                  <c:v>412358</c:v>
                </c:pt>
                <c:pt idx="26">
                  <c:v>55443</c:v>
                </c:pt>
                <c:pt idx="27">
                  <c:v>88428</c:v>
                </c:pt>
                <c:pt idx="28">
                  <c:v>2303261</c:v>
                </c:pt>
                <c:pt idx="29">
                  <c:v>1275600</c:v>
                </c:pt>
              </c:numCache>
            </c:numRef>
          </c:val>
        </c:ser>
        <c:ser>
          <c:idx val="1"/>
          <c:order val="9"/>
          <c:tx>
            <c:v>2010 PTWs</c:v>
          </c:tx>
          <c:spPr>
            <a:solidFill>
              <a:srgbClr val="3154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'Parc figures'!$AK$3:$AK$32</c:f>
              <c:numCache>
                <c:ptCount val="30"/>
                <c:pt idx="0">
                  <c:v>696714</c:v>
                </c:pt>
                <c:pt idx="1">
                  <c:v>668915</c:v>
                </c:pt>
                <c:pt idx="3">
                  <c:v>57401</c:v>
                </c:pt>
                <c:pt idx="4">
                  <c:v>924291</c:v>
                </c:pt>
                <c:pt idx="5">
                  <c:v>5887573</c:v>
                </c:pt>
                <c:pt idx="6">
                  <c:v>203608</c:v>
                </c:pt>
                <c:pt idx="7">
                  <c:v>36049</c:v>
                </c:pt>
                <c:pt idx="8">
                  <c:v>1499133</c:v>
                </c:pt>
                <c:pt idx="9">
                  <c:v>4967859</c:v>
                </c:pt>
                <c:pt idx="10">
                  <c:v>483745</c:v>
                </c:pt>
                <c:pt idx="11">
                  <c:v>3918000</c:v>
                </c:pt>
                <c:pt idx="12">
                  <c:v>176773</c:v>
                </c:pt>
                <c:pt idx="13">
                  <c:v>142251</c:v>
                </c:pt>
                <c:pt idx="14">
                  <c:v>38145</c:v>
                </c:pt>
                <c:pt idx="15">
                  <c:v>8710000</c:v>
                </c:pt>
                <c:pt idx="16">
                  <c:v>56271</c:v>
                </c:pt>
                <c:pt idx="17">
                  <c:v>42092</c:v>
                </c:pt>
                <c:pt idx="18">
                  <c:v>36674</c:v>
                </c:pt>
                <c:pt idx="19">
                  <c:v>7761</c:v>
                </c:pt>
                <c:pt idx="20">
                  <c:v>15391</c:v>
                </c:pt>
                <c:pt idx="21">
                  <c:v>1250878</c:v>
                </c:pt>
                <c:pt idx="22">
                  <c:v>1935140</c:v>
                </c:pt>
                <c:pt idx="23">
                  <c:v>499378</c:v>
                </c:pt>
                <c:pt idx="24">
                  <c:v>85043</c:v>
                </c:pt>
                <c:pt idx="25">
                  <c:v>356746</c:v>
                </c:pt>
                <c:pt idx="26">
                  <c:v>59563</c:v>
                </c:pt>
                <c:pt idx="27">
                  <c:v>91008</c:v>
                </c:pt>
                <c:pt idx="28">
                  <c:v>2389488</c:v>
                </c:pt>
                <c:pt idx="29">
                  <c:v>1353005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2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212"/>
          <c:w val="0.1195"/>
          <c:h val="0.6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Production - Evolution per Country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5"/>
          <c:w val="0.836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56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Production!$C$5:$C$13</c:f>
              <c:numCache>
                <c:ptCount val="9"/>
                <c:pt idx="0">
                  <c:v>40088</c:v>
                </c:pt>
                <c:pt idx="1">
                  <c:v>5308</c:v>
                </c:pt>
                <c:pt idx="2">
                  <c:v>120790</c:v>
                </c:pt>
                <c:pt idx="3">
                  <c:v>253420</c:v>
                </c:pt>
                <c:pt idx="4">
                  <c:v>358115</c:v>
                </c:pt>
                <c:pt idx="5">
                  <c:v>749000</c:v>
                </c:pt>
                <c:pt idx="6">
                  <c:v>129</c:v>
                </c:pt>
                <c:pt idx="7">
                  <c:v>177</c:v>
                </c:pt>
                <c:pt idx="8">
                  <c:v>29809</c:v>
                </c:pt>
              </c:numCache>
            </c:numRef>
          </c:val>
        </c:ser>
        <c:ser>
          <c:idx val="1"/>
          <c:order val="1"/>
          <c:tx>
            <c:strRef>
              <c:f>Production!$D$4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3A61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Production!$D$5:$D$13</c:f>
              <c:numCache>
                <c:ptCount val="9"/>
                <c:pt idx="0">
                  <c:v>52911</c:v>
                </c:pt>
                <c:pt idx="1">
                  <c:v>7880</c:v>
                </c:pt>
                <c:pt idx="2">
                  <c:v>121704</c:v>
                </c:pt>
                <c:pt idx="3">
                  <c:v>223733</c:v>
                </c:pt>
                <c:pt idx="4">
                  <c:v>158562</c:v>
                </c:pt>
                <c:pt idx="5">
                  <c:v>736500</c:v>
                </c:pt>
                <c:pt idx="6">
                  <c:v>123</c:v>
                </c:pt>
                <c:pt idx="7">
                  <c:v>290</c:v>
                </c:pt>
                <c:pt idx="8">
                  <c:v>15000</c:v>
                </c:pt>
              </c:numCache>
            </c:numRef>
          </c:val>
        </c:ser>
        <c:ser>
          <c:idx val="2"/>
          <c:order val="2"/>
          <c:tx>
            <c:strRef>
              <c:f>Production!$E$4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416C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Production!$E$5:$E$13</c:f>
              <c:numCache>
                <c:ptCount val="9"/>
                <c:pt idx="0">
                  <c:v>55957</c:v>
                </c:pt>
                <c:pt idx="1">
                  <c:v>2185</c:v>
                </c:pt>
                <c:pt idx="2">
                  <c:v>109120</c:v>
                </c:pt>
                <c:pt idx="3">
                  <c:v>209020</c:v>
                </c:pt>
                <c:pt idx="4">
                  <c:v>154764</c:v>
                </c:pt>
                <c:pt idx="5">
                  <c:v>697000</c:v>
                </c:pt>
                <c:pt idx="6">
                  <c:v>44</c:v>
                </c:pt>
                <c:pt idx="7">
                  <c:v>0</c:v>
                </c:pt>
                <c:pt idx="8">
                  <c:v>31500</c:v>
                </c:pt>
              </c:numCache>
            </c:numRef>
          </c:val>
        </c:ser>
        <c:ser>
          <c:idx val="3"/>
          <c:order val="3"/>
          <c:tx>
            <c:strRef>
              <c:f>Production!$F$4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77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Production!$F$5:$F$13</c:f>
              <c:numCache>
                <c:ptCount val="9"/>
                <c:pt idx="0">
                  <c:v>56651</c:v>
                </c:pt>
                <c:pt idx="1">
                  <c:v>1785</c:v>
                </c:pt>
                <c:pt idx="2">
                  <c:v>102836</c:v>
                </c:pt>
                <c:pt idx="3">
                  <c:v>230854</c:v>
                </c:pt>
                <c:pt idx="4">
                  <c:v>255738</c:v>
                </c:pt>
                <c:pt idx="5">
                  <c:v>685500</c:v>
                </c:pt>
                <c:pt idx="6">
                  <c:v>31</c:v>
                </c:pt>
                <c:pt idx="7">
                  <c:v>312</c:v>
                </c:pt>
                <c:pt idx="8">
                  <c:v>26215</c:v>
                </c:pt>
              </c:numCache>
            </c:numRef>
          </c:val>
        </c:ser>
        <c:ser>
          <c:idx val="4"/>
          <c:order val="4"/>
          <c:tx>
            <c:strRef>
              <c:f>Production!$G$4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C7D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Production!$G$5:$G$13</c:f>
              <c:numCache>
                <c:ptCount val="9"/>
                <c:pt idx="0">
                  <c:v>59986</c:v>
                </c:pt>
                <c:pt idx="1">
                  <c:v>1607</c:v>
                </c:pt>
                <c:pt idx="2">
                  <c:v>100952</c:v>
                </c:pt>
                <c:pt idx="3">
                  <c:v>249472</c:v>
                </c:pt>
                <c:pt idx="4">
                  <c:v>259200</c:v>
                </c:pt>
                <c:pt idx="5">
                  <c:v>695000</c:v>
                </c:pt>
                <c:pt idx="6">
                  <c:v>61</c:v>
                </c:pt>
                <c:pt idx="7">
                  <c:v>447</c:v>
                </c:pt>
                <c:pt idx="8">
                  <c:v>34582</c:v>
                </c:pt>
              </c:numCache>
            </c:numRef>
          </c:val>
        </c:ser>
        <c:ser>
          <c:idx val="5"/>
          <c:order val="5"/>
          <c:tx>
            <c:strRef>
              <c:f>Production!$H$4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668D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Production!$H$5:$H$13</c:f>
              <c:numCache>
                <c:ptCount val="9"/>
                <c:pt idx="0">
                  <c:v>69045</c:v>
                </c:pt>
                <c:pt idx="1">
                  <c:v>1015</c:v>
                </c:pt>
                <c:pt idx="2">
                  <c:v>106340</c:v>
                </c:pt>
                <c:pt idx="3">
                  <c:v>253710</c:v>
                </c:pt>
                <c:pt idx="4">
                  <c:v>232427</c:v>
                </c:pt>
                <c:pt idx="5">
                  <c:v>708550</c:v>
                </c:pt>
                <c:pt idx="6">
                  <c:v>65</c:v>
                </c:pt>
                <c:pt idx="7">
                  <c:v>533</c:v>
                </c:pt>
                <c:pt idx="8">
                  <c:v>42078</c:v>
                </c:pt>
              </c:numCache>
            </c:numRef>
          </c:val>
        </c:ser>
        <c:ser>
          <c:idx val="6"/>
          <c:order val="6"/>
          <c:tx>
            <c:strRef>
              <c:f>Production!$I$4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AA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Production!$I$5:$I$13</c:f>
              <c:numCache>
                <c:ptCount val="9"/>
                <c:pt idx="0">
                  <c:v>78269</c:v>
                </c:pt>
                <c:pt idx="1">
                  <c:v>2140</c:v>
                </c:pt>
                <c:pt idx="2">
                  <c:v>105522</c:v>
                </c:pt>
                <c:pt idx="3">
                  <c:v>245403</c:v>
                </c:pt>
                <c:pt idx="4">
                  <c:v>215453</c:v>
                </c:pt>
                <c:pt idx="5">
                  <c:v>692500</c:v>
                </c:pt>
                <c:pt idx="6">
                  <c:v>44</c:v>
                </c:pt>
                <c:pt idx="7">
                  <c:v>550</c:v>
                </c:pt>
                <c:pt idx="8">
                  <c:v>32371</c:v>
                </c:pt>
              </c:numCache>
            </c:numRef>
          </c:val>
        </c:ser>
        <c:ser>
          <c:idx val="7"/>
          <c:order val="7"/>
          <c:tx>
            <c:strRef>
              <c:f>Production!$J$4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3B5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Production!$B$5:$B$13</c:f>
              <c:strCache>
                <c:ptCount val="9"/>
                <c:pt idx="0">
                  <c:v>AU</c:v>
                </c:pt>
                <c:pt idx="1">
                  <c:v>CZ</c:v>
                </c:pt>
                <c:pt idx="2">
                  <c:v>DE</c:v>
                </c:pt>
                <c:pt idx="3">
                  <c:v>ES</c:v>
                </c:pt>
                <c:pt idx="4">
                  <c:v>FR</c:v>
                </c:pt>
                <c:pt idx="5">
                  <c:v>IT</c:v>
                </c:pt>
                <c:pt idx="6">
                  <c:v>PT</c:v>
                </c:pt>
                <c:pt idx="7">
                  <c:v>SE</c:v>
                </c:pt>
                <c:pt idx="8">
                  <c:v>UK</c:v>
                </c:pt>
              </c:strCache>
            </c:strRef>
          </c:cat>
          <c:val>
            <c:numRef>
              <c:f>Production!$J$5:$J$13</c:f>
              <c:numCache>
                <c:ptCount val="9"/>
                <c:pt idx="0">
                  <c:v>79176</c:v>
                </c:pt>
                <c:pt idx="1">
                  <c:v>1551</c:v>
                </c:pt>
                <c:pt idx="2">
                  <c:v>105672</c:v>
                </c:pt>
                <c:pt idx="3">
                  <c:v>115734</c:v>
                </c:pt>
                <c:pt idx="4">
                  <c:v>172526</c:v>
                </c:pt>
                <c:pt idx="5">
                  <c:v>641000</c:v>
                </c:pt>
                <c:pt idx="6">
                  <c:v>33</c:v>
                </c:pt>
                <c:pt idx="7">
                  <c:v>0</c:v>
                </c:pt>
                <c:pt idx="8">
                  <c:v>33923</c:v>
                </c:pt>
              </c:numCache>
            </c:numRef>
          </c:val>
        </c:ser>
        <c:ser>
          <c:idx val="8"/>
          <c:order val="8"/>
          <c:tx>
            <c:v>2009</c:v>
          </c:tx>
          <c:spPr>
            <a:solidFill>
              <a:srgbClr val="B9C6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Production!$K$5:$K$13</c:f>
              <c:numCache>
                <c:ptCount val="9"/>
                <c:pt idx="0">
                  <c:v>51366</c:v>
                </c:pt>
                <c:pt idx="1">
                  <c:v>749</c:v>
                </c:pt>
                <c:pt idx="2">
                  <c:v>82438</c:v>
                </c:pt>
                <c:pt idx="3">
                  <c:v>115602</c:v>
                </c:pt>
                <c:pt idx="4">
                  <c:v>109705</c:v>
                </c:pt>
                <c:pt idx="5">
                  <c:v>477000</c:v>
                </c:pt>
                <c:pt idx="7">
                  <c:v>0</c:v>
                </c:pt>
                <c:pt idx="8">
                  <c:v>22658</c:v>
                </c:pt>
              </c:numCache>
            </c:numRef>
          </c:val>
        </c:ser>
        <c:ser>
          <c:idx val="9"/>
          <c:order val="9"/>
          <c:tx>
            <c:strRef>
              <c:f>Production!$L$4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D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Production!$L$5:$L$13</c:f>
              <c:numCache>
                <c:ptCount val="9"/>
                <c:pt idx="0">
                  <c:v>39909</c:v>
                </c:pt>
                <c:pt idx="1">
                  <c:v>782</c:v>
                </c:pt>
                <c:pt idx="2">
                  <c:v>99244</c:v>
                </c:pt>
                <c:pt idx="3">
                  <c:v>123123</c:v>
                </c:pt>
                <c:pt idx="4">
                  <c:v>92900</c:v>
                </c:pt>
                <c:pt idx="5">
                  <c:v>455176</c:v>
                </c:pt>
                <c:pt idx="6">
                  <c:v>0</c:v>
                </c:pt>
                <c:pt idx="7">
                  <c:v>0</c:v>
                </c:pt>
                <c:pt idx="8">
                  <c:v>23455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1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225"/>
          <c:w val="0.104"/>
          <c:h val="0.7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Production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6"/>
          <c:w val="0.95625"/>
          <c:h val="0.88275"/>
        </c:manualLayout>
      </c:layout>
      <c:lineChart>
        <c:grouping val="standard"/>
        <c:varyColors val="0"/>
        <c:ser>
          <c:idx val="9"/>
          <c:order val="0"/>
          <c:tx>
            <c:strRef>
              <c:f>Production!$A$14:$B$14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Production!$C$4:$L$4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Production!$C$14:$L$14</c:f>
              <c:numCache>
                <c:ptCount val="10"/>
                <c:pt idx="0">
                  <c:v>1556836</c:v>
                </c:pt>
                <c:pt idx="1">
                  <c:v>1316703</c:v>
                </c:pt>
                <c:pt idx="2">
                  <c:v>1259590</c:v>
                </c:pt>
                <c:pt idx="3">
                  <c:v>1359922</c:v>
                </c:pt>
                <c:pt idx="4">
                  <c:v>1401307</c:v>
                </c:pt>
                <c:pt idx="5">
                  <c:v>1413763</c:v>
                </c:pt>
                <c:pt idx="6">
                  <c:v>1372252</c:v>
                </c:pt>
                <c:pt idx="7">
                  <c:v>1149615</c:v>
                </c:pt>
                <c:pt idx="8">
                  <c:v>859518</c:v>
                </c:pt>
                <c:pt idx="9">
                  <c:v>834589</c:v>
                </c:pt>
              </c:numCache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04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7315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12</xdr:col>
      <xdr:colOff>9525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3571875"/>
        <a:ext cx="73247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12</xdr:col>
      <xdr:colOff>0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0" y="7105650"/>
        <a:ext cx="73152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6696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600075</xdr:colOff>
      <xdr:row>43</xdr:row>
      <xdr:rowOff>9525</xdr:rowOff>
    </xdr:to>
    <xdr:graphicFrame>
      <xdr:nvGraphicFramePr>
        <xdr:cNvPr id="2" name="Chart 3"/>
        <xdr:cNvGraphicFramePr/>
      </xdr:nvGraphicFramePr>
      <xdr:xfrm>
        <a:off x="0" y="3562350"/>
        <a:ext cx="66960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600075</xdr:colOff>
      <xdr:row>65</xdr:row>
      <xdr:rowOff>9525</xdr:rowOff>
    </xdr:to>
    <xdr:graphicFrame>
      <xdr:nvGraphicFramePr>
        <xdr:cNvPr id="3" name="Chart 4"/>
        <xdr:cNvGraphicFramePr/>
      </xdr:nvGraphicFramePr>
      <xdr:xfrm>
        <a:off x="0" y="7124700"/>
        <a:ext cx="66960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114300</xdr:rowOff>
    </xdr:from>
    <xdr:to>
      <xdr:col>8</xdr:col>
      <xdr:colOff>161925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90575" y="302895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790575</xdr:colOff>
      <xdr:row>40</xdr:row>
      <xdr:rowOff>0</xdr:rowOff>
    </xdr:from>
    <xdr:to>
      <xdr:col>8</xdr:col>
      <xdr:colOff>161925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790575" y="6477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hemes\Market%20Policy\Statistics%20WG\Jacques'%20Reports\Reports_2011\L%20CATEGORY_Updated%2028-10-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www%201994%20-%202005%20Par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2010\2010%20Produc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01\personal\Documents%20and%20Settings\ACEM\My%20Documents\ARCHIVES.05\Rita\Statistics\2003%20Produc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01\personal\Documents%20and%20Settings\ACEM\My%20Documents\ARCHIVES.05\Rita\Statistics\2004%20Produc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2005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Sheet2"/>
      <sheetName val="Sheet3"/>
    </sheetNames>
    <sheetDataSet>
      <sheetData sheetId="0">
        <row r="15">
          <cell r="E15">
            <v>557</v>
          </cell>
          <cell r="F15">
            <v>2493</v>
          </cell>
          <cell r="G15">
            <v>0</v>
          </cell>
          <cell r="H15">
            <v>13</v>
          </cell>
          <cell r="I15">
            <v>11</v>
          </cell>
          <cell r="J15">
            <v>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c 1994-2005"/>
    </sheetNames>
    <sheetDataSet>
      <sheetData sheetId="0">
        <row r="6">
          <cell r="L6">
            <v>300000</v>
          </cell>
          <cell r="M6">
            <v>290000</v>
          </cell>
        </row>
        <row r="10">
          <cell r="L10">
            <v>1634584</v>
          </cell>
          <cell r="M10">
            <v>1749957</v>
          </cell>
        </row>
        <row r="11">
          <cell r="I11">
            <v>67975</v>
          </cell>
          <cell r="J11">
            <v>68591</v>
          </cell>
          <cell r="L11">
            <v>67313</v>
          </cell>
          <cell r="M11">
            <v>66653</v>
          </cell>
        </row>
        <row r="13">
          <cell r="L13">
            <v>178637</v>
          </cell>
          <cell r="M13">
            <v>185851</v>
          </cell>
        </row>
        <row r="14">
          <cell r="L14">
            <v>2242046</v>
          </cell>
        </row>
        <row r="27">
          <cell r="L27">
            <v>452000</v>
          </cell>
        </row>
        <row r="28">
          <cell r="I28">
            <v>134152</v>
          </cell>
          <cell r="J28">
            <v>132955</v>
          </cell>
        </row>
        <row r="33">
          <cell r="L33">
            <v>177448</v>
          </cell>
        </row>
        <row r="47">
          <cell r="M47">
            <v>3902512</v>
          </cell>
        </row>
        <row r="48">
          <cell r="I48">
            <v>78390</v>
          </cell>
          <cell r="J48">
            <v>82731</v>
          </cell>
          <cell r="L48">
            <v>94815</v>
          </cell>
          <cell r="M48">
            <v>105264</v>
          </cell>
        </row>
        <row r="50">
          <cell r="M50">
            <v>720352</v>
          </cell>
        </row>
        <row r="52">
          <cell r="M52">
            <v>156487</v>
          </cell>
        </row>
        <row r="56">
          <cell r="I56">
            <v>32913</v>
          </cell>
          <cell r="J56">
            <v>33147</v>
          </cell>
        </row>
        <row r="65">
          <cell r="I65">
            <v>103749</v>
          </cell>
          <cell r="J65">
            <v>105525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2010"/>
    </sheetNames>
    <sheetDataSet>
      <sheetData sheetId="0">
        <row r="11">
          <cell r="C11">
            <v>39909</v>
          </cell>
          <cell r="E11">
            <v>782</v>
          </cell>
          <cell r="F11">
            <v>99244</v>
          </cell>
          <cell r="G11">
            <v>123123</v>
          </cell>
          <cell r="N11">
            <v>0</v>
          </cell>
          <cell r="O11">
            <v>0</v>
          </cell>
          <cell r="P11">
            <v>23455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2003"/>
    </sheetNames>
    <sheetDataSet>
      <sheetData sheetId="0">
        <row r="11">
          <cell r="D11">
            <v>2185</v>
          </cell>
          <cell r="E11">
            <v>109120</v>
          </cell>
          <cell r="F11">
            <v>209020</v>
          </cell>
          <cell r="H11">
            <v>154764</v>
          </cell>
          <cell r="L11">
            <v>0</v>
          </cell>
          <cell r="M11">
            <v>31500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2004"/>
    </sheetNames>
    <sheetDataSet>
      <sheetData sheetId="0">
        <row r="11">
          <cell r="E11">
            <v>102836</v>
          </cell>
          <cell r="H11">
            <v>255738</v>
          </cell>
          <cell r="M11">
            <v>312</v>
          </cell>
          <cell r="N11">
            <v>26215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2005"/>
    </sheetNames>
    <sheetDataSet>
      <sheetData sheetId="0">
        <row r="11">
          <cell r="E11">
            <v>100952</v>
          </cell>
          <cell r="F11">
            <v>249472</v>
          </cell>
          <cell r="H11">
            <v>259200</v>
          </cell>
          <cell r="L11">
            <v>447</v>
          </cell>
          <cell r="M11">
            <v>34582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48" sqref="X48"/>
    </sheetView>
  </sheetViews>
  <sheetFormatPr defaultColWidth="9.140625" defaultRowHeight="12.75"/>
  <cols>
    <col min="1" max="1" width="15.140625" style="29" customWidth="1"/>
    <col min="2" max="2" width="3.7109375" style="29" customWidth="1"/>
    <col min="3" max="3" width="8.00390625" style="29" customWidth="1"/>
    <col min="4" max="5" width="7.7109375" style="29" customWidth="1"/>
    <col min="6" max="6" width="6.7109375" style="29" customWidth="1"/>
    <col min="7" max="8" width="7.7109375" style="29" customWidth="1"/>
    <col min="9" max="9" width="6.7109375" style="29" customWidth="1"/>
    <col min="10" max="11" width="7.7109375" style="29" customWidth="1"/>
    <col min="12" max="12" width="6.7109375" style="29" customWidth="1"/>
    <col min="13" max="14" width="7.7109375" style="29" customWidth="1"/>
    <col min="15" max="15" width="6.7109375" style="29" customWidth="1"/>
    <col min="16" max="17" width="7.7109375" style="29" customWidth="1"/>
    <col min="18" max="18" width="12.7109375" style="29" customWidth="1"/>
    <col min="19" max="19" width="3.7109375" style="29" customWidth="1"/>
    <col min="20" max="20" width="6.7109375" style="29" customWidth="1"/>
    <col min="21" max="22" width="7.7109375" style="29" customWidth="1"/>
    <col min="23" max="23" width="6.7109375" style="29" customWidth="1"/>
    <col min="24" max="25" width="7.7109375" style="29" customWidth="1"/>
    <col min="26" max="26" width="6.7109375" style="29" customWidth="1"/>
    <col min="27" max="31" width="7.7109375" style="29" customWidth="1"/>
    <col min="32" max="34" width="7.7109375" style="27" customWidth="1"/>
    <col min="35" max="16384" width="9.140625" style="27" customWidth="1"/>
  </cols>
  <sheetData>
    <row r="1" spans="1:37" ht="11.25">
      <c r="A1" s="36"/>
      <c r="B1" s="20"/>
      <c r="C1" s="109">
        <v>2001</v>
      </c>
      <c r="D1" s="110"/>
      <c r="E1" s="19"/>
      <c r="F1" s="122">
        <v>2002</v>
      </c>
      <c r="G1" s="123"/>
      <c r="H1" s="124"/>
      <c r="I1" s="122">
        <v>2003</v>
      </c>
      <c r="J1" s="123"/>
      <c r="K1" s="124"/>
      <c r="L1" s="119" t="s">
        <v>0</v>
      </c>
      <c r="M1" s="120"/>
      <c r="N1" s="121"/>
      <c r="O1" s="119" t="s">
        <v>1</v>
      </c>
      <c r="P1" s="120"/>
      <c r="Q1" s="121"/>
      <c r="R1" s="36"/>
      <c r="S1" s="20"/>
      <c r="T1" s="119" t="s">
        <v>2</v>
      </c>
      <c r="U1" s="120"/>
      <c r="V1" s="121"/>
      <c r="W1" s="119" t="s">
        <v>3</v>
      </c>
      <c r="X1" s="120"/>
      <c r="Y1" s="121"/>
      <c r="Z1" s="119" t="s">
        <v>4</v>
      </c>
      <c r="AA1" s="120"/>
      <c r="AB1" s="121"/>
      <c r="AC1" s="119" t="s">
        <v>82</v>
      </c>
      <c r="AD1" s="120"/>
      <c r="AE1" s="121"/>
      <c r="AF1" s="104" t="s">
        <v>85</v>
      </c>
      <c r="AG1" s="105"/>
      <c r="AH1" s="106"/>
      <c r="AI1" s="104" t="s">
        <v>86</v>
      </c>
      <c r="AJ1" s="105"/>
      <c r="AK1" s="106"/>
    </row>
    <row r="2" spans="1:37" ht="11.25">
      <c r="A2" s="32"/>
      <c r="B2" s="3"/>
      <c r="C2" s="4" t="s">
        <v>80</v>
      </c>
      <c r="D2" s="3" t="s">
        <v>81</v>
      </c>
      <c r="E2" s="3" t="s">
        <v>67</v>
      </c>
      <c r="F2" s="4" t="s">
        <v>80</v>
      </c>
      <c r="G2" s="3" t="s">
        <v>81</v>
      </c>
      <c r="H2" s="3" t="s">
        <v>67</v>
      </c>
      <c r="I2" s="4" t="s">
        <v>80</v>
      </c>
      <c r="J2" s="3" t="s">
        <v>81</v>
      </c>
      <c r="K2" s="3" t="s">
        <v>67</v>
      </c>
      <c r="L2" s="4" t="s">
        <v>80</v>
      </c>
      <c r="M2" s="3" t="s">
        <v>81</v>
      </c>
      <c r="N2" s="3" t="s">
        <v>67</v>
      </c>
      <c r="O2" s="4" t="s">
        <v>80</v>
      </c>
      <c r="P2" s="3" t="s">
        <v>81</v>
      </c>
      <c r="Q2" s="33" t="s">
        <v>67</v>
      </c>
      <c r="R2" s="32"/>
      <c r="S2" s="3"/>
      <c r="T2" s="4" t="s">
        <v>80</v>
      </c>
      <c r="U2" s="3" t="s">
        <v>81</v>
      </c>
      <c r="V2" s="3" t="s">
        <v>67</v>
      </c>
      <c r="W2" s="4" t="s">
        <v>80</v>
      </c>
      <c r="X2" s="3" t="s">
        <v>81</v>
      </c>
      <c r="Y2" s="3" t="s">
        <v>67</v>
      </c>
      <c r="Z2" s="4" t="s">
        <v>80</v>
      </c>
      <c r="AA2" s="3" t="s">
        <v>81</v>
      </c>
      <c r="AB2" s="3" t="s">
        <v>67</v>
      </c>
      <c r="AC2" s="4" t="s">
        <v>80</v>
      </c>
      <c r="AD2" s="3" t="s">
        <v>81</v>
      </c>
      <c r="AE2" s="33" t="s">
        <v>67</v>
      </c>
      <c r="AF2" s="4" t="s">
        <v>80</v>
      </c>
      <c r="AG2" s="3" t="s">
        <v>81</v>
      </c>
      <c r="AH2" s="33" t="s">
        <v>67</v>
      </c>
      <c r="AI2" s="4" t="s">
        <v>80</v>
      </c>
      <c r="AJ2" s="3" t="s">
        <v>81</v>
      </c>
      <c r="AK2" s="33" t="s">
        <v>67</v>
      </c>
    </row>
    <row r="3" spans="1:37" ht="11.25">
      <c r="A3" s="51" t="s">
        <v>5</v>
      </c>
      <c r="B3" s="52" t="s">
        <v>6</v>
      </c>
      <c r="C3" s="53">
        <v>18329</v>
      </c>
      <c r="D3" s="54">
        <v>19952</v>
      </c>
      <c r="E3" s="54">
        <f>C3+D3</f>
        <v>38281</v>
      </c>
      <c r="F3" s="53">
        <v>16278</v>
      </c>
      <c r="G3" s="54">
        <v>16687</v>
      </c>
      <c r="H3" s="54">
        <v>32965</v>
      </c>
      <c r="I3" s="53">
        <v>19914</v>
      </c>
      <c r="J3" s="55">
        <v>17930</v>
      </c>
      <c r="K3" s="54">
        <v>37844</v>
      </c>
      <c r="L3" s="53">
        <v>21711</v>
      </c>
      <c r="M3" s="55">
        <v>18748</v>
      </c>
      <c r="N3" s="54">
        <v>40459</v>
      </c>
      <c r="O3" s="53">
        <v>27728</v>
      </c>
      <c r="P3" s="55">
        <v>19094</v>
      </c>
      <c r="Q3" s="56">
        <v>46822</v>
      </c>
      <c r="R3" s="51" t="s">
        <v>5</v>
      </c>
      <c r="S3" s="52" t="s">
        <v>6</v>
      </c>
      <c r="T3" s="57">
        <v>28292</v>
      </c>
      <c r="U3" s="55">
        <v>18873</v>
      </c>
      <c r="V3" s="54">
        <v>47165</v>
      </c>
      <c r="W3" s="57">
        <v>30933</v>
      </c>
      <c r="X3" s="55">
        <v>23748</v>
      </c>
      <c r="Y3" s="54">
        <v>54681</v>
      </c>
      <c r="Z3" s="57">
        <v>30970</v>
      </c>
      <c r="AA3" s="55">
        <v>24480</v>
      </c>
      <c r="AB3" s="54">
        <v>55450</v>
      </c>
      <c r="AC3" s="57">
        <v>26057</v>
      </c>
      <c r="AD3" s="55">
        <v>23712</v>
      </c>
      <c r="AE3" s="63">
        <v>49769</v>
      </c>
      <c r="AF3" s="57">
        <v>24906</v>
      </c>
      <c r="AG3" s="55">
        <v>21440</v>
      </c>
      <c r="AH3" s="63">
        <v>46346</v>
      </c>
      <c r="AI3" s="57">
        <v>23094</v>
      </c>
      <c r="AJ3" s="55">
        <v>22539</v>
      </c>
      <c r="AK3" s="63">
        <v>45633</v>
      </c>
    </row>
    <row r="4" spans="1:37" ht="11.25">
      <c r="A4" s="51" t="s">
        <v>7</v>
      </c>
      <c r="B4" s="52" t="s">
        <v>8</v>
      </c>
      <c r="C4" s="53">
        <v>30191</v>
      </c>
      <c r="D4" s="54">
        <v>21229</v>
      </c>
      <c r="E4" s="54">
        <f aca="true" t="shared" si="0" ref="E4:E32">C4+D4</f>
        <v>51420</v>
      </c>
      <c r="F4" s="53">
        <v>26651</v>
      </c>
      <c r="G4" s="54">
        <v>21503</v>
      </c>
      <c r="H4" s="54">
        <v>48154</v>
      </c>
      <c r="I4" s="53">
        <v>20581</v>
      </c>
      <c r="J4" s="55">
        <v>22224</v>
      </c>
      <c r="K4" s="54">
        <v>42805</v>
      </c>
      <c r="L4" s="53">
        <v>17751</v>
      </c>
      <c r="M4" s="55">
        <v>25055</v>
      </c>
      <c r="N4" s="54">
        <v>42806</v>
      </c>
      <c r="O4" s="53">
        <v>17347</v>
      </c>
      <c r="P4" s="55">
        <v>24955</v>
      </c>
      <c r="Q4" s="56">
        <v>42302</v>
      </c>
      <c r="R4" s="51" t="s">
        <v>7</v>
      </c>
      <c r="S4" s="52" t="s">
        <v>8</v>
      </c>
      <c r="T4" s="57">
        <v>20279</v>
      </c>
      <c r="U4" s="55">
        <v>27290</v>
      </c>
      <c r="V4" s="54">
        <v>47569</v>
      </c>
      <c r="W4" s="57">
        <v>21434</v>
      </c>
      <c r="X4" s="55">
        <v>30143</v>
      </c>
      <c r="Y4" s="54">
        <v>51577</v>
      </c>
      <c r="Z4" s="57">
        <v>19620</v>
      </c>
      <c r="AA4" s="55">
        <v>26393</v>
      </c>
      <c r="AB4" s="54">
        <v>46013</v>
      </c>
      <c r="AC4" s="57">
        <v>17044</v>
      </c>
      <c r="AD4" s="55">
        <v>26423</v>
      </c>
      <c r="AE4" s="63">
        <v>43467</v>
      </c>
      <c r="AF4" s="57">
        <v>14209</v>
      </c>
      <c r="AG4" s="55">
        <v>26429</v>
      </c>
      <c r="AH4" s="63">
        <v>40638</v>
      </c>
      <c r="AI4" s="57">
        <v>11493</v>
      </c>
      <c r="AJ4" s="55">
        <v>27019</v>
      </c>
      <c r="AK4" s="63">
        <v>38512</v>
      </c>
    </row>
    <row r="5" spans="1:37" ht="11.25">
      <c r="A5" s="51" t="s">
        <v>9</v>
      </c>
      <c r="B5" s="58" t="s">
        <v>10</v>
      </c>
      <c r="C5" s="53"/>
      <c r="D5" s="54"/>
      <c r="E5" s="54"/>
      <c r="F5" s="53"/>
      <c r="G5" s="54"/>
      <c r="H5" s="54"/>
      <c r="I5" s="53"/>
      <c r="J5" s="54"/>
      <c r="K5" s="54"/>
      <c r="L5" s="53"/>
      <c r="M5" s="54"/>
      <c r="N5" s="54"/>
      <c r="O5" s="53"/>
      <c r="P5" s="54"/>
      <c r="Q5" s="56"/>
      <c r="R5" s="51" t="s">
        <v>9</v>
      </c>
      <c r="S5" s="58" t="s">
        <v>10</v>
      </c>
      <c r="T5" s="53"/>
      <c r="U5" s="59"/>
      <c r="V5" s="54"/>
      <c r="W5" s="53"/>
      <c r="X5" s="59"/>
      <c r="Y5" s="54"/>
      <c r="Z5" s="57"/>
      <c r="AA5" s="55"/>
      <c r="AB5" s="54"/>
      <c r="AC5" s="57"/>
      <c r="AD5" s="55"/>
      <c r="AE5" s="63"/>
      <c r="AF5" s="57"/>
      <c r="AG5" s="55"/>
      <c r="AH5" s="63"/>
      <c r="AI5" s="57"/>
      <c r="AJ5" s="55"/>
      <c r="AK5" s="63"/>
    </row>
    <row r="6" spans="1:37" ht="11.25">
      <c r="A6" s="60" t="s">
        <v>11</v>
      </c>
      <c r="B6" s="52" t="s">
        <v>12</v>
      </c>
      <c r="C6" s="57">
        <v>3009</v>
      </c>
      <c r="D6" s="54">
        <v>1747</v>
      </c>
      <c r="E6" s="54">
        <f t="shared" si="0"/>
        <v>4756</v>
      </c>
      <c r="F6" s="57">
        <v>2315</v>
      </c>
      <c r="G6" s="54">
        <v>1652</v>
      </c>
      <c r="H6" s="54">
        <v>3967</v>
      </c>
      <c r="I6" s="57">
        <v>2652</v>
      </c>
      <c r="J6" s="54">
        <v>1824</v>
      </c>
      <c r="K6" s="54">
        <v>4476</v>
      </c>
      <c r="L6" s="57">
        <v>2412</v>
      </c>
      <c r="M6" s="54">
        <v>2273</v>
      </c>
      <c r="N6" s="54">
        <v>4685</v>
      </c>
      <c r="O6" s="57">
        <v>2080</v>
      </c>
      <c r="P6" s="54">
        <v>2455</v>
      </c>
      <c r="Q6" s="56">
        <v>4535</v>
      </c>
      <c r="R6" s="60" t="s">
        <v>11</v>
      </c>
      <c r="S6" s="52" t="s">
        <v>12</v>
      </c>
      <c r="T6" s="53">
        <v>1739</v>
      </c>
      <c r="U6" s="59">
        <v>2925</v>
      </c>
      <c r="V6" s="54">
        <v>4664</v>
      </c>
      <c r="W6" s="53">
        <v>1747</v>
      </c>
      <c r="X6" s="59">
        <v>3710</v>
      </c>
      <c r="Y6" s="54">
        <v>5457</v>
      </c>
      <c r="Z6" s="57">
        <v>1731</v>
      </c>
      <c r="AA6" s="55">
        <v>4459</v>
      </c>
      <c r="AB6" s="54">
        <v>6190</v>
      </c>
      <c r="AC6" s="57">
        <v>1416</v>
      </c>
      <c r="AD6" s="55">
        <v>3140</v>
      </c>
      <c r="AE6" s="63">
        <v>4556</v>
      </c>
      <c r="AF6" s="57">
        <v>457</v>
      </c>
      <c r="AG6" s="55">
        <v>3060</v>
      </c>
      <c r="AH6" s="63">
        <v>3517</v>
      </c>
      <c r="AI6" s="57">
        <v>432</v>
      </c>
      <c r="AJ6" s="55">
        <v>2426</v>
      </c>
      <c r="AK6" s="63">
        <v>2858</v>
      </c>
    </row>
    <row r="7" spans="1:37" ht="11.25">
      <c r="A7" s="60" t="s">
        <v>13</v>
      </c>
      <c r="B7" s="52" t="s">
        <v>14</v>
      </c>
      <c r="C7" s="53"/>
      <c r="D7" s="54">
        <v>5308</v>
      </c>
      <c r="E7" s="54">
        <f t="shared" si="0"/>
        <v>5308</v>
      </c>
      <c r="F7" s="53"/>
      <c r="G7" s="54">
        <v>7880</v>
      </c>
      <c r="H7" s="54">
        <v>7880</v>
      </c>
      <c r="I7" s="53">
        <v>7724</v>
      </c>
      <c r="J7" s="55">
        <v>5959</v>
      </c>
      <c r="K7" s="54">
        <v>13683</v>
      </c>
      <c r="L7" s="53">
        <v>6903</v>
      </c>
      <c r="M7" s="55">
        <v>7217</v>
      </c>
      <c r="N7" s="54">
        <v>14120</v>
      </c>
      <c r="O7" s="53">
        <v>8017</v>
      </c>
      <c r="P7" s="55">
        <v>7592</v>
      </c>
      <c r="Q7" s="56">
        <v>15609</v>
      </c>
      <c r="R7" s="60" t="s">
        <v>13</v>
      </c>
      <c r="S7" s="52" t="s">
        <v>14</v>
      </c>
      <c r="T7" s="57">
        <v>6079</v>
      </c>
      <c r="U7" s="55">
        <v>8423</v>
      </c>
      <c r="V7" s="54">
        <v>14502</v>
      </c>
      <c r="W7" s="57">
        <v>6121</v>
      </c>
      <c r="X7" s="55">
        <v>9985</v>
      </c>
      <c r="Y7" s="54">
        <v>16106</v>
      </c>
      <c r="Z7" s="57">
        <v>5707</v>
      </c>
      <c r="AA7" s="55">
        <v>9641</v>
      </c>
      <c r="AB7" s="54">
        <v>15348</v>
      </c>
      <c r="AC7" s="57">
        <v>4327</v>
      </c>
      <c r="AD7" s="55">
        <v>7214</v>
      </c>
      <c r="AE7" s="63">
        <v>11541</v>
      </c>
      <c r="AF7" s="57">
        <v>6801</v>
      </c>
      <c r="AG7" s="55">
        <v>4940</v>
      </c>
      <c r="AH7" s="63">
        <v>11741</v>
      </c>
      <c r="AI7" s="57">
        <v>1932</v>
      </c>
      <c r="AJ7" s="55">
        <v>4536</v>
      </c>
      <c r="AK7" s="63">
        <v>6468</v>
      </c>
    </row>
    <row r="8" spans="1:37" ht="11.25">
      <c r="A8" s="60" t="s">
        <v>15</v>
      </c>
      <c r="B8" s="52" t="s">
        <v>16</v>
      </c>
      <c r="C8" s="53">
        <v>112322</v>
      </c>
      <c r="D8" s="54">
        <v>226958</v>
      </c>
      <c r="E8" s="54">
        <f t="shared" si="0"/>
        <v>339280</v>
      </c>
      <c r="F8" s="53">
        <v>94577</v>
      </c>
      <c r="G8" s="54">
        <v>204129</v>
      </c>
      <c r="H8" s="54">
        <v>298706</v>
      </c>
      <c r="I8" s="53">
        <v>93020</v>
      </c>
      <c r="J8" s="55">
        <v>191262</v>
      </c>
      <c r="K8" s="54">
        <v>284282</v>
      </c>
      <c r="L8" s="53">
        <v>81280</v>
      </c>
      <c r="M8" s="55">
        <v>173524</v>
      </c>
      <c r="N8" s="54">
        <v>254804</v>
      </c>
      <c r="O8" s="53">
        <v>97333</v>
      </c>
      <c r="P8" s="55">
        <v>168652</v>
      </c>
      <c r="Q8" s="56">
        <v>265985</v>
      </c>
      <c r="R8" s="60" t="s">
        <v>15</v>
      </c>
      <c r="S8" s="52" t="s">
        <v>16</v>
      </c>
      <c r="T8" s="57">
        <v>109906</v>
      </c>
      <c r="U8" s="55">
        <v>165842</v>
      </c>
      <c r="V8" s="54">
        <v>275748</v>
      </c>
      <c r="W8" s="57">
        <v>94215</v>
      </c>
      <c r="X8" s="55">
        <v>166883</v>
      </c>
      <c r="Y8" s="54">
        <v>261098</v>
      </c>
      <c r="Z8" s="57">
        <v>79560</v>
      </c>
      <c r="AA8" s="55">
        <v>166281</v>
      </c>
      <c r="AB8" s="54">
        <v>245841</v>
      </c>
      <c r="AC8" s="57">
        <v>74688</v>
      </c>
      <c r="AD8" s="55">
        <v>138979</v>
      </c>
      <c r="AE8" s="63">
        <v>213667</v>
      </c>
      <c r="AF8" s="57">
        <v>64939</v>
      </c>
      <c r="AG8" s="55">
        <v>122293</v>
      </c>
      <c r="AH8" s="63">
        <v>187232</v>
      </c>
      <c r="AI8" s="57">
        <v>55075</v>
      </c>
      <c r="AJ8" s="55">
        <v>126790</v>
      </c>
      <c r="AK8" s="63">
        <v>181865</v>
      </c>
    </row>
    <row r="9" spans="1:37" ht="11.25">
      <c r="A9" s="60" t="s">
        <v>17</v>
      </c>
      <c r="B9" s="52" t="s">
        <v>18</v>
      </c>
      <c r="C9" s="53">
        <v>6796</v>
      </c>
      <c r="D9" s="54">
        <v>2416</v>
      </c>
      <c r="E9" s="54">
        <f t="shared" si="0"/>
        <v>9212</v>
      </c>
      <c r="F9" s="53">
        <v>5048</v>
      </c>
      <c r="G9" s="54">
        <v>2625</v>
      </c>
      <c r="H9" s="54">
        <v>7673</v>
      </c>
      <c r="I9" s="53">
        <v>3758</v>
      </c>
      <c r="J9" s="55">
        <v>2824</v>
      </c>
      <c r="K9" s="54">
        <v>6582</v>
      </c>
      <c r="L9" s="53">
        <v>4197</v>
      </c>
      <c r="M9" s="55">
        <v>3631</v>
      </c>
      <c r="N9" s="54">
        <v>7828</v>
      </c>
      <c r="O9" s="53">
        <v>4916</v>
      </c>
      <c r="P9" s="55">
        <v>5780</v>
      </c>
      <c r="Q9" s="56">
        <v>10696</v>
      </c>
      <c r="R9" s="60" t="s">
        <v>17</v>
      </c>
      <c r="S9" s="52" t="s">
        <v>18</v>
      </c>
      <c r="T9" s="57">
        <v>4462</v>
      </c>
      <c r="U9" s="55">
        <v>7578</v>
      </c>
      <c r="V9" s="54">
        <v>12040</v>
      </c>
      <c r="W9" s="57">
        <v>4518</v>
      </c>
      <c r="X9" s="55">
        <v>9777</v>
      </c>
      <c r="Y9" s="54">
        <v>14295</v>
      </c>
      <c r="Z9" s="57">
        <v>3670</v>
      </c>
      <c r="AA9" s="55">
        <v>6692</v>
      </c>
      <c r="AB9" s="54">
        <v>10362</v>
      </c>
      <c r="AC9" s="57">
        <v>17424</v>
      </c>
      <c r="AD9" s="55">
        <v>5165</v>
      </c>
      <c r="AE9" s="63">
        <v>22589</v>
      </c>
      <c r="AF9" s="57">
        <v>16315</v>
      </c>
      <c r="AG9" s="55">
        <v>3056</v>
      </c>
      <c r="AH9" s="63">
        <v>19371</v>
      </c>
      <c r="AI9" s="57">
        <v>10260</v>
      </c>
      <c r="AJ9" s="55">
        <v>2004</v>
      </c>
      <c r="AK9" s="63">
        <v>12264</v>
      </c>
    </row>
    <row r="10" spans="1:37" ht="11.25">
      <c r="A10" s="51" t="s">
        <v>19</v>
      </c>
      <c r="B10" s="52" t="s">
        <v>20</v>
      </c>
      <c r="C10" s="53"/>
      <c r="D10" s="54">
        <v>152</v>
      </c>
      <c r="E10" s="54">
        <f t="shared" si="0"/>
        <v>152</v>
      </c>
      <c r="F10" s="53"/>
      <c r="G10" s="54">
        <v>173</v>
      </c>
      <c r="H10" s="54">
        <v>173</v>
      </c>
      <c r="I10" s="53"/>
      <c r="J10" s="54">
        <v>185</v>
      </c>
      <c r="K10" s="54">
        <v>185</v>
      </c>
      <c r="L10" s="53">
        <v>6903</v>
      </c>
      <c r="M10" s="54">
        <v>231</v>
      </c>
      <c r="N10" s="54">
        <v>7134</v>
      </c>
      <c r="O10" s="53">
        <v>8017</v>
      </c>
      <c r="P10" s="54">
        <v>319</v>
      </c>
      <c r="Q10" s="56">
        <v>8336</v>
      </c>
      <c r="R10" s="51" t="s">
        <v>19</v>
      </c>
      <c r="S10" s="52" t="s">
        <v>20</v>
      </c>
      <c r="T10" s="53">
        <v>6079</v>
      </c>
      <c r="U10" s="59">
        <v>771</v>
      </c>
      <c r="V10" s="54">
        <v>6850</v>
      </c>
      <c r="W10" s="53">
        <v>6121</v>
      </c>
      <c r="X10" s="59">
        <v>1254</v>
      </c>
      <c r="Y10" s="54">
        <v>7375</v>
      </c>
      <c r="Z10" s="57">
        <v>5707</v>
      </c>
      <c r="AA10" s="55">
        <v>1186</v>
      </c>
      <c r="AB10" s="54">
        <v>6893</v>
      </c>
      <c r="AC10" s="57">
        <v>23</v>
      </c>
      <c r="AD10" s="55">
        <v>445</v>
      </c>
      <c r="AE10" s="63">
        <v>468</v>
      </c>
      <c r="AF10" s="57">
        <v>16</v>
      </c>
      <c r="AG10" s="55">
        <v>464</v>
      </c>
      <c r="AH10" s="63">
        <v>480</v>
      </c>
      <c r="AI10" s="57"/>
      <c r="AJ10" s="55">
        <v>299</v>
      </c>
      <c r="AK10" s="63">
        <v>302</v>
      </c>
    </row>
    <row r="11" spans="1:37" ht="11.25">
      <c r="A11" s="51" t="s">
        <v>22</v>
      </c>
      <c r="B11" s="52" t="s">
        <v>23</v>
      </c>
      <c r="C11" s="53">
        <v>21149</v>
      </c>
      <c r="D11" s="54">
        <v>66833</v>
      </c>
      <c r="E11" s="54">
        <f t="shared" si="0"/>
        <v>87982</v>
      </c>
      <c r="F11" s="53">
        <v>20221</v>
      </c>
      <c r="G11" s="54">
        <v>56069</v>
      </c>
      <c r="H11" s="54">
        <v>76290</v>
      </c>
      <c r="I11" s="53">
        <v>20921</v>
      </c>
      <c r="J11" s="55">
        <v>59137</v>
      </c>
      <c r="K11" s="54">
        <v>80058</v>
      </c>
      <c r="L11" s="53">
        <v>21856</v>
      </c>
      <c r="M11" s="55">
        <v>72023</v>
      </c>
      <c r="N11" s="54">
        <v>93879</v>
      </c>
      <c r="O11" s="53">
        <v>24107</v>
      </c>
      <c r="P11" s="55">
        <v>83078</v>
      </c>
      <c r="Q11" s="56">
        <v>107185</v>
      </c>
      <c r="R11" s="51" t="s">
        <v>22</v>
      </c>
      <c r="S11" s="52" t="s">
        <v>23</v>
      </c>
      <c r="T11" s="57">
        <v>36295</v>
      </c>
      <c r="U11" s="55">
        <v>88480</v>
      </c>
      <c r="V11" s="54">
        <v>124775</v>
      </c>
      <c r="W11" s="57">
        <v>21899</v>
      </c>
      <c r="X11" s="55">
        <v>100458</v>
      </c>
      <c r="Y11" s="54">
        <v>122357</v>
      </c>
      <c r="Z11" s="61">
        <v>25010</v>
      </c>
      <c r="AA11" s="55">
        <v>100118</v>
      </c>
      <c r="AB11" s="54">
        <v>125128</v>
      </c>
      <c r="AC11" s="57">
        <v>20387</v>
      </c>
      <c r="AD11" s="55">
        <v>69246</v>
      </c>
      <c r="AE11" s="63">
        <v>89633</v>
      </c>
      <c r="AF11" s="57">
        <v>130</v>
      </c>
      <c r="AG11" s="55">
        <v>61531</v>
      </c>
      <c r="AH11" s="63">
        <v>61661</v>
      </c>
      <c r="AI11" s="57">
        <v>71</v>
      </c>
      <c r="AJ11" s="55">
        <v>44700</v>
      </c>
      <c r="AK11" s="63">
        <v>44771</v>
      </c>
    </row>
    <row r="12" spans="1:37" ht="11.25">
      <c r="A12" s="51" t="s">
        <v>24</v>
      </c>
      <c r="B12" s="52" t="s">
        <v>25</v>
      </c>
      <c r="C12" s="53">
        <v>176489</v>
      </c>
      <c r="D12" s="55">
        <v>64129</v>
      </c>
      <c r="E12" s="54">
        <f t="shared" si="0"/>
        <v>240618</v>
      </c>
      <c r="F12" s="53">
        <v>113756</v>
      </c>
      <c r="G12" s="55">
        <v>63365</v>
      </c>
      <c r="H12" s="54">
        <v>177121</v>
      </c>
      <c r="I12" s="57">
        <v>110421</v>
      </c>
      <c r="J12" s="55">
        <v>77439</v>
      </c>
      <c r="K12" s="54">
        <v>187860</v>
      </c>
      <c r="L12" s="57">
        <v>118128</v>
      </c>
      <c r="M12" s="55">
        <v>123143</v>
      </c>
      <c r="N12" s="54">
        <v>241271</v>
      </c>
      <c r="O12" s="57">
        <v>115142</v>
      </c>
      <c r="P12" s="55">
        <v>205626</v>
      </c>
      <c r="Q12" s="56">
        <v>320768</v>
      </c>
      <c r="R12" s="51" t="s">
        <v>24</v>
      </c>
      <c r="S12" s="52" t="s">
        <v>25</v>
      </c>
      <c r="T12" s="57">
        <v>137460</v>
      </c>
      <c r="U12" s="55">
        <v>258355</v>
      </c>
      <c r="V12" s="54">
        <v>395815</v>
      </c>
      <c r="W12" s="57">
        <v>125862</v>
      </c>
      <c r="X12" s="55">
        <v>269479</v>
      </c>
      <c r="Y12" s="54">
        <v>395341</v>
      </c>
      <c r="Z12" s="57">
        <v>84222</v>
      </c>
      <c r="AA12" s="55">
        <v>209941</v>
      </c>
      <c r="AB12" s="54">
        <v>294163</v>
      </c>
      <c r="AC12" s="57">
        <v>43954</v>
      </c>
      <c r="AD12" s="55">
        <v>134640</v>
      </c>
      <c r="AE12" s="63">
        <v>178594</v>
      </c>
      <c r="AF12" s="57">
        <v>34187</v>
      </c>
      <c r="AG12" s="55">
        <v>135259</v>
      </c>
      <c r="AH12" s="63">
        <v>169446</v>
      </c>
      <c r="AI12" s="57">
        <v>21761</v>
      </c>
      <c r="AJ12" s="55">
        <v>119375</v>
      </c>
      <c r="AK12" s="63">
        <v>141136</v>
      </c>
    </row>
    <row r="13" spans="1:37" ht="11.25">
      <c r="A13" s="51" t="s">
        <v>26</v>
      </c>
      <c r="B13" s="52" t="s">
        <v>27</v>
      </c>
      <c r="C13" s="53">
        <v>6705</v>
      </c>
      <c r="D13" s="54">
        <v>4408</v>
      </c>
      <c r="E13" s="54">
        <f t="shared" si="0"/>
        <v>11113</v>
      </c>
      <c r="F13" s="53">
        <v>8835</v>
      </c>
      <c r="G13" s="54">
        <v>4920</v>
      </c>
      <c r="H13" s="54">
        <v>13755</v>
      </c>
      <c r="I13" s="53">
        <v>12751</v>
      </c>
      <c r="J13" s="55">
        <v>6264</v>
      </c>
      <c r="K13" s="54">
        <v>19015</v>
      </c>
      <c r="L13" s="53">
        <v>17808</v>
      </c>
      <c r="M13" s="55">
        <v>7835</v>
      </c>
      <c r="N13" s="54">
        <v>25643</v>
      </c>
      <c r="O13" s="53">
        <v>20895</v>
      </c>
      <c r="P13" s="55">
        <v>9228</v>
      </c>
      <c r="Q13" s="56">
        <v>30123</v>
      </c>
      <c r="R13" s="51" t="s">
        <v>26</v>
      </c>
      <c r="S13" s="52" t="s">
        <v>27</v>
      </c>
      <c r="T13" s="57">
        <v>25693</v>
      </c>
      <c r="U13" s="55">
        <v>11058</v>
      </c>
      <c r="V13" s="54">
        <v>36751</v>
      </c>
      <c r="W13" s="57">
        <v>27448</v>
      </c>
      <c r="X13" s="55">
        <v>11533</v>
      </c>
      <c r="Y13" s="54">
        <v>38981</v>
      </c>
      <c r="Z13" s="57">
        <v>25255</v>
      </c>
      <c r="AA13" s="55">
        <v>9065</v>
      </c>
      <c r="AB13" s="54">
        <v>34320</v>
      </c>
      <c r="AC13" s="57">
        <v>21100</v>
      </c>
      <c r="AD13" s="55">
        <v>8842</v>
      </c>
      <c r="AE13" s="63">
        <v>29942</v>
      </c>
      <c r="AF13" s="57">
        <v>17936</v>
      </c>
      <c r="AG13" s="55">
        <v>9478</v>
      </c>
      <c r="AH13" s="63">
        <v>27414</v>
      </c>
      <c r="AI13" s="57">
        <v>17187</v>
      </c>
      <c r="AJ13" s="55">
        <v>5782</v>
      </c>
      <c r="AK13" s="63">
        <v>22969</v>
      </c>
    </row>
    <row r="14" spans="1:37" ht="11.25">
      <c r="A14" s="60" t="s">
        <v>28</v>
      </c>
      <c r="B14" s="52" t="s">
        <v>29</v>
      </c>
      <c r="C14" s="53">
        <v>184666</v>
      </c>
      <c r="D14" s="54">
        <v>179590</v>
      </c>
      <c r="E14" s="54">
        <f t="shared" si="0"/>
        <v>364256</v>
      </c>
      <c r="F14" s="53">
        <v>166124</v>
      </c>
      <c r="G14" s="54">
        <v>168754</v>
      </c>
      <c r="H14" s="54">
        <v>334878</v>
      </c>
      <c r="I14" s="53">
        <v>166127</v>
      </c>
      <c r="J14" s="55">
        <v>176006</v>
      </c>
      <c r="K14" s="54">
        <v>342133</v>
      </c>
      <c r="L14" s="53">
        <v>166003</v>
      </c>
      <c r="M14" s="55">
        <v>183811</v>
      </c>
      <c r="N14" s="54">
        <v>349814</v>
      </c>
      <c r="O14" s="53">
        <v>154922</v>
      </c>
      <c r="P14" s="55">
        <v>196618</v>
      </c>
      <c r="Q14" s="56">
        <v>351540</v>
      </c>
      <c r="R14" s="60" t="s">
        <v>28</v>
      </c>
      <c r="S14" s="52" t="s">
        <v>29</v>
      </c>
      <c r="T14" s="57">
        <v>184869</v>
      </c>
      <c r="U14" s="55">
        <v>229364</v>
      </c>
      <c r="V14" s="54">
        <v>414233</v>
      </c>
      <c r="W14" s="57">
        <v>209451</v>
      </c>
      <c r="X14" s="55">
        <v>238966</v>
      </c>
      <c r="Y14" s="54">
        <v>448417</v>
      </c>
      <c r="Z14" s="57">
        <v>190315</v>
      </c>
      <c r="AA14" s="55">
        <v>237592</v>
      </c>
      <c r="AB14" s="54">
        <v>427907</v>
      </c>
      <c r="AC14" s="57">
        <v>156963</v>
      </c>
      <c r="AD14" s="55">
        <v>200017</v>
      </c>
      <c r="AE14" s="63">
        <v>356980</v>
      </c>
      <c r="AF14" s="57">
        <v>144467</v>
      </c>
      <c r="AG14" s="55">
        <v>231593</v>
      </c>
      <c r="AH14" s="63">
        <v>376060</v>
      </c>
      <c r="AI14" s="57">
        <v>146156</v>
      </c>
      <c r="AJ14" s="55">
        <v>185104</v>
      </c>
      <c r="AK14" s="63">
        <v>331260</v>
      </c>
    </row>
    <row r="15" spans="1:37" ht="11.25">
      <c r="A15" s="51" t="s">
        <v>30</v>
      </c>
      <c r="B15" s="52" t="s">
        <v>31</v>
      </c>
      <c r="C15" s="53"/>
      <c r="D15" s="54">
        <v>2935</v>
      </c>
      <c r="E15" s="54">
        <f t="shared" si="0"/>
        <v>2935</v>
      </c>
      <c r="F15" s="53"/>
      <c r="G15" s="54">
        <v>4483</v>
      </c>
      <c r="H15" s="54">
        <v>4483</v>
      </c>
      <c r="I15" s="53"/>
      <c r="J15" s="55">
        <v>6875</v>
      </c>
      <c r="K15" s="54">
        <v>6875</v>
      </c>
      <c r="L15" s="53"/>
      <c r="M15" s="55">
        <v>6662</v>
      </c>
      <c r="N15" s="54">
        <v>6662</v>
      </c>
      <c r="O15" s="53">
        <v>13233</v>
      </c>
      <c r="P15" s="55">
        <v>6722</v>
      </c>
      <c r="Q15" s="56">
        <v>19955</v>
      </c>
      <c r="R15" s="51" t="s">
        <v>30</v>
      </c>
      <c r="S15" s="52" t="s">
        <v>31</v>
      </c>
      <c r="T15" s="53">
        <v>15228</v>
      </c>
      <c r="U15" s="55">
        <v>7775</v>
      </c>
      <c r="V15" s="54">
        <v>23003</v>
      </c>
      <c r="W15" s="53">
        <v>18159</v>
      </c>
      <c r="X15" s="55">
        <v>8980</v>
      </c>
      <c r="Y15" s="54">
        <v>27139</v>
      </c>
      <c r="Z15" s="57">
        <v>19785</v>
      </c>
      <c r="AA15" s="55">
        <v>8811</v>
      </c>
      <c r="AB15" s="54">
        <v>28596</v>
      </c>
      <c r="AC15" s="57">
        <v>10570</v>
      </c>
      <c r="AD15" s="55">
        <v>4717</v>
      </c>
      <c r="AE15" s="63">
        <v>15287</v>
      </c>
      <c r="AF15" s="57">
        <v>6442</v>
      </c>
      <c r="AG15" s="55">
        <v>2851</v>
      </c>
      <c r="AH15" s="63">
        <v>9293</v>
      </c>
      <c r="AI15" s="57"/>
      <c r="AJ15" s="55"/>
      <c r="AK15" s="63"/>
    </row>
    <row r="16" spans="1:50" ht="11.25">
      <c r="A16" s="51" t="s">
        <v>32</v>
      </c>
      <c r="B16" s="52" t="s">
        <v>33</v>
      </c>
      <c r="C16" s="53"/>
      <c r="D16" s="54">
        <v>5010</v>
      </c>
      <c r="E16" s="54">
        <f t="shared" si="0"/>
        <v>5010</v>
      </c>
      <c r="F16" s="53"/>
      <c r="G16" s="54">
        <v>7438</v>
      </c>
      <c r="H16" s="54">
        <f>F16+G16</f>
        <v>7438</v>
      </c>
      <c r="I16" s="53"/>
      <c r="J16" s="55">
        <v>8875</v>
      </c>
      <c r="K16" s="54">
        <f>I16+J16</f>
        <v>8875</v>
      </c>
      <c r="L16" s="53"/>
      <c r="M16" s="55">
        <v>16152</v>
      </c>
      <c r="N16" s="54">
        <f>L16+M16</f>
        <v>16152</v>
      </c>
      <c r="O16" s="53"/>
      <c r="P16" s="55">
        <v>12538</v>
      </c>
      <c r="Q16" s="56">
        <f>O16+P16</f>
        <v>12538</v>
      </c>
      <c r="R16" s="51" t="s">
        <v>32</v>
      </c>
      <c r="S16" s="52" t="s">
        <v>33</v>
      </c>
      <c r="T16" s="53"/>
      <c r="U16" s="55">
        <v>12048</v>
      </c>
      <c r="V16" s="54">
        <f>T16+U16</f>
        <v>12048</v>
      </c>
      <c r="W16" s="53"/>
      <c r="X16" s="55">
        <v>12781</v>
      </c>
      <c r="Y16" s="54">
        <f>W16+X16</f>
        <v>12781</v>
      </c>
      <c r="Z16" s="57"/>
      <c r="AA16" s="55">
        <v>12285</v>
      </c>
      <c r="AB16" s="54">
        <f>Z16+AA16</f>
        <v>12285</v>
      </c>
      <c r="AC16" s="57"/>
      <c r="AD16" s="55">
        <f>601+3426</f>
        <v>4027</v>
      </c>
      <c r="AE16" s="63">
        <f>AC16+AD16</f>
        <v>4027</v>
      </c>
      <c r="AF16" s="57"/>
      <c r="AG16" s="55">
        <f>'[1]2010'!$E$15+'[1]2010'!$F$15+'[1]2010'!$G$15+'[1]2010'!$H$15+'[1]2010'!$I$15+'[1]2010'!$J$15</f>
        <v>3211</v>
      </c>
      <c r="AH16" s="63">
        <f>AF16+AG16</f>
        <v>3211</v>
      </c>
      <c r="AI16" s="57"/>
      <c r="AJ16" s="55">
        <f>1830+82+12</f>
        <v>1924</v>
      </c>
      <c r="AK16" s="63">
        <f>AI16+AJ16</f>
        <v>1924</v>
      </c>
      <c r="AL16" s="99"/>
      <c r="AM16" s="99"/>
      <c r="AN16" s="99"/>
      <c r="AO16" s="99"/>
      <c r="AP16" s="99"/>
      <c r="AQ16" s="99"/>
      <c r="AR16" s="100"/>
      <c r="AS16" s="99"/>
      <c r="AT16" s="99"/>
      <c r="AU16" s="99"/>
      <c r="AV16" s="100"/>
      <c r="AW16" s="101"/>
      <c r="AX16" s="101"/>
    </row>
    <row r="17" spans="1:49" ht="11.25">
      <c r="A17" s="60" t="s">
        <v>34</v>
      </c>
      <c r="B17" s="52" t="s">
        <v>35</v>
      </c>
      <c r="C17" s="53">
        <v>2214</v>
      </c>
      <c r="D17" s="54">
        <v>4705</v>
      </c>
      <c r="E17" s="54">
        <f t="shared" si="0"/>
        <v>6919</v>
      </c>
      <c r="F17" s="53">
        <v>2349</v>
      </c>
      <c r="G17" s="54">
        <v>5596</v>
      </c>
      <c r="H17" s="54">
        <v>7945</v>
      </c>
      <c r="I17" s="53">
        <v>2140</v>
      </c>
      <c r="J17" s="55">
        <v>2853</v>
      </c>
      <c r="K17" s="54">
        <v>4993</v>
      </c>
      <c r="L17" s="53">
        <v>1299</v>
      </c>
      <c r="M17" s="55">
        <v>2534</v>
      </c>
      <c r="N17" s="54">
        <v>3833</v>
      </c>
      <c r="O17" s="53">
        <v>849</v>
      </c>
      <c r="P17" s="55">
        <v>2391</v>
      </c>
      <c r="Q17" s="56">
        <v>3240</v>
      </c>
      <c r="R17" s="60" t="s">
        <v>34</v>
      </c>
      <c r="S17" s="52" t="s">
        <v>35</v>
      </c>
      <c r="T17" s="57">
        <v>698</v>
      </c>
      <c r="U17" s="55">
        <v>2508</v>
      </c>
      <c r="V17" s="54">
        <v>3206</v>
      </c>
      <c r="W17" s="57">
        <v>641</v>
      </c>
      <c r="X17" s="55">
        <v>2882</v>
      </c>
      <c r="Y17" s="54">
        <v>3523</v>
      </c>
      <c r="Z17" s="57">
        <v>549</v>
      </c>
      <c r="AA17" s="55">
        <v>2645</v>
      </c>
      <c r="AB17" s="54">
        <v>3194</v>
      </c>
      <c r="AC17" s="57">
        <v>447</v>
      </c>
      <c r="AD17" s="55">
        <v>1422</v>
      </c>
      <c r="AE17" s="63">
        <v>1869</v>
      </c>
      <c r="AF17" s="57">
        <v>206</v>
      </c>
      <c r="AG17" s="55">
        <v>1112</v>
      </c>
      <c r="AH17" s="63">
        <v>1318</v>
      </c>
      <c r="AI17" s="57">
        <v>211</v>
      </c>
      <c r="AJ17" s="55">
        <v>861</v>
      </c>
      <c r="AK17" s="63">
        <v>1072</v>
      </c>
      <c r="AV17" s="101"/>
      <c r="AW17" s="101"/>
    </row>
    <row r="18" spans="1:49" ht="11.25">
      <c r="A18" s="60" t="s">
        <v>36</v>
      </c>
      <c r="B18" s="52" t="s">
        <v>37</v>
      </c>
      <c r="C18" s="53">
        <v>175543</v>
      </c>
      <c r="D18" s="54">
        <v>420355</v>
      </c>
      <c r="E18" s="54">
        <f t="shared" si="0"/>
        <v>595898</v>
      </c>
      <c r="F18" s="53">
        <v>166755</v>
      </c>
      <c r="G18" s="54">
        <v>392763</v>
      </c>
      <c r="H18" s="54">
        <v>559518</v>
      </c>
      <c r="I18" s="53">
        <v>161893</v>
      </c>
      <c r="J18" s="55">
        <v>408617</v>
      </c>
      <c r="K18" s="54">
        <v>570510</v>
      </c>
      <c r="L18" s="53">
        <v>132367</v>
      </c>
      <c r="M18" s="55">
        <v>421489</v>
      </c>
      <c r="N18" s="54">
        <v>553856</v>
      </c>
      <c r="O18" s="57">
        <v>128284</v>
      </c>
      <c r="P18" s="55">
        <v>420478</v>
      </c>
      <c r="Q18" s="56">
        <v>548762</v>
      </c>
      <c r="R18" s="60" t="s">
        <v>36</v>
      </c>
      <c r="S18" s="52" t="s">
        <v>37</v>
      </c>
      <c r="T18" s="57">
        <v>109850</v>
      </c>
      <c r="U18" s="55">
        <v>444987</v>
      </c>
      <c r="V18" s="54">
        <v>554837</v>
      </c>
      <c r="W18" s="57">
        <v>130696</v>
      </c>
      <c r="X18" s="55">
        <v>435959</v>
      </c>
      <c r="Y18" s="54">
        <v>566655</v>
      </c>
      <c r="Z18" s="57">
        <v>123110</v>
      </c>
      <c r="AA18" s="55">
        <v>408249</v>
      </c>
      <c r="AB18" s="54">
        <v>531359</v>
      </c>
      <c r="AC18" s="57">
        <v>114368</v>
      </c>
      <c r="AD18" s="55">
        <v>445621</v>
      </c>
      <c r="AE18" s="63">
        <v>559989</v>
      </c>
      <c r="AF18" s="57">
        <v>88434</v>
      </c>
      <c r="AG18" s="55">
        <v>320439</v>
      </c>
      <c r="AH18" s="63">
        <v>408873</v>
      </c>
      <c r="AI18" s="57">
        <v>75327</v>
      </c>
      <c r="AJ18" s="55">
        <v>253699</v>
      </c>
      <c r="AK18" s="63">
        <v>329026</v>
      </c>
      <c r="AV18" s="101"/>
      <c r="AW18" s="101"/>
    </row>
    <row r="19" spans="1:49" ht="11.25">
      <c r="A19" s="51" t="s">
        <v>38</v>
      </c>
      <c r="B19" s="52" t="s">
        <v>39</v>
      </c>
      <c r="C19" s="53"/>
      <c r="D19" s="54">
        <v>516</v>
      </c>
      <c r="E19" s="54">
        <f t="shared" si="0"/>
        <v>516</v>
      </c>
      <c r="F19" s="53"/>
      <c r="G19" s="54">
        <v>793</v>
      </c>
      <c r="H19" s="54">
        <v>793</v>
      </c>
      <c r="I19" s="53"/>
      <c r="J19" s="54">
        <v>858</v>
      </c>
      <c r="K19" s="54">
        <v>858</v>
      </c>
      <c r="L19" s="53"/>
      <c r="M19" s="54">
        <v>1101</v>
      </c>
      <c r="N19" s="54">
        <v>1101</v>
      </c>
      <c r="O19" s="53"/>
      <c r="P19" s="54">
        <v>1653</v>
      </c>
      <c r="Q19" s="56">
        <v>1653</v>
      </c>
      <c r="R19" s="51" t="s">
        <v>38</v>
      </c>
      <c r="S19" s="52" t="s">
        <v>39</v>
      </c>
      <c r="T19" s="53"/>
      <c r="U19" s="55">
        <v>2457</v>
      </c>
      <c r="V19" s="54">
        <v>2457</v>
      </c>
      <c r="W19" s="53"/>
      <c r="X19" s="55">
        <v>4420</v>
      </c>
      <c r="Y19" s="54">
        <v>4420</v>
      </c>
      <c r="Z19" s="53">
        <v>5404</v>
      </c>
      <c r="AA19" s="55">
        <v>5622</v>
      </c>
      <c r="AB19" s="54">
        <v>11026</v>
      </c>
      <c r="AC19" s="57">
        <v>3499</v>
      </c>
      <c r="AD19" s="55">
        <v>3890</v>
      </c>
      <c r="AE19" s="63">
        <v>7389</v>
      </c>
      <c r="AF19" s="57">
        <v>1180</v>
      </c>
      <c r="AG19" s="55">
        <v>299</v>
      </c>
      <c r="AH19" s="63">
        <v>1479</v>
      </c>
      <c r="AI19" s="57">
        <v>1307</v>
      </c>
      <c r="AJ19" s="55">
        <v>276</v>
      </c>
      <c r="AK19" s="63">
        <v>1583</v>
      </c>
      <c r="AV19" s="101"/>
      <c r="AW19" s="101"/>
    </row>
    <row r="20" spans="1:49" ht="11.25">
      <c r="A20" s="60" t="s">
        <v>40</v>
      </c>
      <c r="B20" s="52" t="s">
        <v>41</v>
      </c>
      <c r="C20" s="53">
        <v>437</v>
      </c>
      <c r="D20" s="54">
        <v>1139</v>
      </c>
      <c r="E20" s="54">
        <f t="shared" si="0"/>
        <v>1576</v>
      </c>
      <c r="F20" s="53">
        <v>483</v>
      </c>
      <c r="G20" s="54">
        <v>1324</v>
      </c>
      <c r="H20" s="54">
        <v>1807</v>
      </c>
      <c r="I20" s="53">
        <v>630</v>
      </c>
      <c r="J20" s="62">
        <v>1437</v>
      </c>
      <c r="K20" s="54">
        <v>2067</v>
      </c>
      <c r="L20" s="53">
        <v>552</v>
      </c>
      <c r="M20" s="55">
        <v>1354</v>
      </c>
      <c r="N20" s="54">
        <v>1906</v>
      </c>
      <c r="O20" s="53">
        <v>528</v>
      </c>
      <c r="P20" s="55">
        <v>1265</v>
      </c>
      <c r="Q20" s="56">
        <v>1793</v>
      </c>
      <c r="R20" s="60" t="s">
        <v>40</v>
      </c>
      <c r="S20" s="52" t="s">
        <v>41</v>
      </c>
      <c r="T20" s="53">
        <v>657</v>
      </c>
      <c r="U20" s="55">
        <v>1378</v>
      </c>
      <c r="V20" s="54">
        <v>2035</v>
      </c>
      <c r="W20" s="53">
        <v>604</v>
      </c>
      <c r="X20" s="55">
        <v>1417</v>
      </c>
      <c r="Y20" s="54">
        <v>2021</v>
      </c>
      <c r="Z20" s="53">
        <v>677</v>
      </c>
      <c r="AA20" s="55">
        <v>1353</v>
      </c>
      <c r="AB20" s="54">
        <v>2030</v>
      </c>
      <c r="AC20" s="57">
        <v>645</v>
      </c>
      <c r="AD20" s="55">
        <v>1553</v>
      </c>
      <c r="AE20" s="63">
        <v>2198</v>
      </c>
      <c r="AF20" s="57">
        <v>699</v>
      </c>
      <c r="AG20" s="55">
        <v>1562</v>
      </c>
      <c r="AH20" s="63">
        <v>2261</v>
      </c>
      <c r="AI20" s="57">
        <v>880</v>
      </c>
      <c r="AJ20" s="55">
        <v>1306</v>
      </c>
      <c r="AK20" s="63">
        <v>2186</v>
      </c>
      <c r="AV20" s="101"/>
      <c r="AW20" s="101"/>
    </row>
    <row r="21" spans="1:49" ht="11.25">
      <c r="A21" s="51" t="s">
        <v>42</v>
      </c>
      <c r="B21" s="52" t="s">
        <v>43</v>
      </c>
      <c r="C21" s="53"/>
      <c r="D21" s="54">
        <v>159</v>
      </c>
      <c r="E21" s="54">
        <f t="shared" si="0"/>
        <v>159</v>
      </c>
      <c r="F21" s="53"/>
      <c r="G21" s="54">
        <v>216</v>
      </c>
      <c r="H21" s="54">
        <v>216</v>
      </c>
      <c r="I21" s="53"/>
      <c r="J21" s="54">
        <v>221</v>
      </c>
      <c r="K21" s="54">
        <v>221</v>
      </c>
      <c r="L21" s="53">
        <v>457</v>
      </c>
      <c r="M21" s="54">
        <v>373</v>
      </c>
      <c r="N21" s="54">
        <v>830</v>
      </c>
      <c r="O21" s="53">
        <v>637</v>
      </c>
      <c r="P21" s="54">
        <v>400</v>
      </c>
      <c r="Q21" s="56">
        <v>1037</v>
      </c>
      <c r="R21" s="51" t="s">
        <v>42</v>
      </c>
      <c r="S21" s="52" t="s">
        <v>43</v>
      </c>
      <c r="T21" s="53">
        <v>2507</v>
      </c>
      <c r="U21" s="54">
        <v>773</v>
      </c>
      <c r="V21" s="54">
        <v>3280</v>
      </c>
      <c r="W21" s="53">
        <v>4389</v>
      </c>
      <c r="X21" s="54">
        <v>1530</v>
      </c>
      <c r="Y21" s="54">
        <v>5919</v>
      </c>
      <c r="Z21" s="57">
        <v>3730</v>
      </c>
      <c r="AA21" s="55">
        <v>1568</v>
      </c>
      <c r="AB21" s="54">
        <v>5298</v>
      </c>
      <c r="AC21" s="57">
        <v>649</v>
      </c>
      <c r="AD21" s="55">
        <v>361</v>
      </c>
      <c r="AE21" s="63">
        <v>1010</v>
      </c>
      <c r="AF21" s="57">
        <v>970</v>
      </c>
      <c r="AG21" s="55">
        <v>437</v>
      </c>
      <c r="AH21" s="63">
        <v>1407</v>
      </c>
      <c r="AI21" s="57">
        <v>1343</v>
      </c>
      <c r="AJ21" s="55">
        <v>472</v>
      </c>
      <c r="AK21" s="63">
        <v>1815</v>
      </c>
      <c r="AV21" s="101"/>
      <c r="AW21" s="101"/>
    </row>
    <row r="22" spans="1:50" ht="11.25">
      <c r="A22" s="51" t="s">
        <v>44</v>
      </c>
      <c r="B22" s="52" t="s">
        <v>45</v>
      </c>
      <c r="C22" s="53"/>
      <c r="D22" s="54"/>
      <c r="E22" s="54"/>
      <c r="F22" s="53"/>
      <c r="G22" s="54"/>
      <c r="H22" s="54"/>
      <c r="I22" s="53"/>
      <c r="J22" s="54"/>
      <c r="K22" s="54"/>
      <c r="L22" s="53"/>
      <c r="M22" s="54"/>
      <c r="N22" s="54"/>
      <c r="O22" s="53"/>
      <c r="P22" s="54"/>
      <c r="Q22" s="56"/>
      <c r="R22" s="51" t="s">
        <v>44</v>
      </c>
      <c r="S22" s="52" t="s">
        <v>45</v>
      </c>
      <c r="T22" s="53"/>
      <c r="U22" s="55"/>
      <c r="V22" s="54"/>
      <c r="W22" s="53"/>
      <c r="X22" s="55">
        <v>3272</v>
      </c>
      <c r="Y22" s="54">
        <f>W22+X22</f>
        <v>3272</v>
      </c>
      <c r="Z22" s="53"/>
      <c r="AA22" s="55">
        <v>6429</v>
      </c>
      <c r="AB22" s="54">
        <f>Z22+AA22</f>
        <v>6429</v>
      </c>
      <c r="AC22" s="57"/>
      <c r="AD22" s="55">
        <v>4762</v>
      </c>
      <c r="AE22" s="63">
        <f>AC22+AD22</f>
        <v>4762</v>
      </c>
      <c r="AF22" s="57"/>
      <c r="AG22" s="55">
        <v>3150</v>
      </c>
      <c r="AH22" s="63">
        <f>SUM(AF22:AG22)</f>
        <v>3150</v>
      </c>
      <c r="AI22" s="57"/>
      <c r="AJ22" s="55"/>
      <c r="AK22" s="63"/>
      <c r="AL22" s="99"/>
      <c r="AO22" s="99"/>
      <c r="AP22" s="99"/>
      <c r="AR22" s="100"/>
      <c r="AS22" s="99"/>
      <c r="AT22" s="99"/>
      <c r="AU22" s="99"/>
      <c r="AV22" s="100"/>
      <c r="AW22" s="101"/>
      <c r="AX22" s="101"/>
    </row>
    <row r="23" spans="1:50" ht="11.25">
      <c r="A23" s="51" t="s">
        <v>46</v>
      </c>
      <c r="B23" s="52" t="s">
        <v>47</v>
      </c>
      <c r="C23" s="53"/>
      <c r="D23" s="54">
        <v>438</v>
      </c>
      <c r="E23" s="54">
        <f>C23+D23</f>
        <v>438</v>
      </c>
      <c r="F23" s="53"/>
      <c r="G23" s="54">
        <v>551</v>
      </c>
      <c r="H23" s="54">
        <f>F23+G23</f>
        <v>551</v>
      </c>
      <c r="I23" s="53"/>
      <c r="J23" s="54">
        <v>508</v>
      </c>
      <c r="K23" s="54">
        <f>I23+J23</f>
        <v>508</v>
      </c>
      <c r="L23" s="53"/>
      <c r="M23" s="54">
        <f>90+99+180+104</f>
        <v>473</v>
      </c>
      <c r="N23" s="54">
        <f>L23+M23</f>
        <v>473</v>
      </c>
      <c r="O23" s="53"/>
      <c r="P23" s="54">
        <f>52+129+124+103</f>
        <v>408</v>
      </c>
      <c r="Q23" s="56">
        <f>O23+P23</f>
        <v>408</v>
      </c>
      <c r="R23" s="51" t="s">
        <v>46</v>
      </c>
      <c r="S23" s="52" t="s">
        <v>47</v>
      </c>
      <c r="T23" s="53"/>
      <c r="U23" s="54">
        <f>90+150+196+108</f>
        <v>544</v>
      </c>
      <c r="V23" s="54">
        <f>T23+U23</f>
        <v>544</v>
      </c>
      <c r="W23" s="53"/>
      <c r="X23" s="54">
        <f>95+158+144+135</f>
        <v>532</v>
      </c>
      <c r="Y23" s="54">
        <f>W23+X23</f>
        <v>532</v>
      </c>
      <c r="Z23" s="57"/>
      <c r="AA23" s="55">
        <f>103+190+254+152</f>
        <v>699</v>
      </c>
      <c r="AB23" s="54">
        <f>Z23+AA23</f>
        <v>699</v>
      </c>
      <c r="AC23" s="57"/>
      <c r="AD23" s="55">
        <f>122+215+156+115</f>
        <v>608</v>
      </c>
      <c r="AE23" s="63">
        <f>AC23+AD23</f>
        <v>608</v>
      </c>
      <c r="AF23" s="57"/>
      <c r="AG23" s="55">
        <f>101+190+143+107</f>
        <v>541</v>
      </c>
      <c r="AH23" s="63">
        <f>AF23+AG23</f>
        <v>541</v>
      </c>
      <c r="AI23" s="57"/>
      <c r="AJ23" s="55">
        <f>110+0+0+231+1+0+240+0+0</f>
        <v>582</v>
      </c>
      <c r="AK23" s="63">
        <f>AI23+AJ23</f>
        <v>582</v>
      </c>
      <c r="AL23" s="99"/>
      <c r="AM23" s="99"/>
      <c r="AN23" s="99"/>
      <c r="AO23" s="99"/>
      <c r="AP23" s="99"/>
      <c r="AQ23" s="99"/>
      <c r="AR23" s="100"/>
      <c r="AS23" s="99"/>
      <c r="AT23" s="99"/>
      <c r="AU23" s="99"/>
      <c r="AV23" s="100"/>
      <c r="AW23" s="101"/>
      <c r="AX23" s="101"/>
    </row>
    <row r="24" spans="1:49" ht="11.25">
      <c r="A24" s="51" t="s">
        <v>48</v>
      </c>
      <c r="B24" s="52" t="s">
        <v>49</v>
      </c>
      <c r="C24" s="53">
        <v>56206</v>
      </c>
      <c r="D24" s="54">
        <v>17562</v>
      </c>
      <c r="E24" s="54">
        <f t="shared" si="0"/>
        <v>73768</v>
      </c>
      <c r="F24" s="53">
        <v>53857</v>
      </c>
      <c r="G24" s="54">
        <v>16845</v>
      </c>
      <c r="H24" s="54">
        <v>70702</v>
      </c>
      <c r="I24" s="53">
        <v>45878</v>
      </c>
      <c r="J24" s="55">
        <v>16737</v>
      </c>
      <c r="K24" s="54">
        <v>62615</v>
      </c>
      <c r="L24" s="53">
        <v>39131</v>
      </c>
      <c r="M24" s="55">
        <v>17566</v>
      </c>
      <c r="N24" s="54">
        <v>56697</v>
      </c>
      <c r="O24" s="53">
        <v>40858</v>
      </c>
      <c r="P24" s="55">
        <v>16814</v>
      </c>
      <c r="Q24" s="56">
        <v>57672</v>
      </c>
      <c r="R24" s="51" t="s">
        <v>48</v>
      </c>
      <c r="S24" s="52" t="s">
        <v>49</v>
      </c>
      <c r="T24" s="57">
        <v>48776</v>
      </c>
      <c r="U24" s="55">
        <v>14790</v>
      </c>
      <c r="V24" s="54">
        <v>63566</v>
      </c>
      <c r="W24" s="57">
        <v>57427</v>
      </c>
      <c r="X24" s="55">
        <v>16237</v>
      </c>
      <c r="Y24" s="54">
        <v>73664</v>
      </c>
      <c r="Z24" s="57">
        <v>69594</v>
      </c>
      <c r="AA24" s="55">
        <v>16961</v>
      </c>
      <c r="AB24" s="54">
        <v>86555</v>
      </c>
      <c r="AC24" s="57">
        <v>93821</v>
      </c>
      <c r="AD24" s="55">
        <v>18278</v>
      </c>
      <c r="AE24" s="63">
        <v>112099</v>
      </c>
      <c r="AF24" s="57">
        <v>93717</v>
      </c>
      <c r="AG24" s="55">
        <v>15240</v>
      </c>
      <c r="AH24" s="63">
        <v>108957</v>
      </c>
      <c r="AI24" s="57">
        <v>81777</v>
      </c>
      <c r="AJ24" s="55">
        <v>11743</v>
      </c>
      <c r="AK24" s="63">
        <v>93520</v>
      </c>
      <c r="AV24" s="101"/>
      <c r="AW24" s="101"/>
    </row>
    <row r="25" spans="1:37" ht="11.25">
      <c r="A25" s="60" t="s">
        <v>50</v>
      </c>
      <c r="B25" s="52" t="s">
        <v>51</v>
      </c>
      <c r="C25" s="53"/>
      <c r="D25" s="54">
        <v>8167</v>
      </c>
      <c r="E25" s="54">
        <f t="shared" si="0"/>
        <v>8167</v>
      </c>
      <c r="F25" s="53"/>
      <c r="G25" s="54"/>
      <c r="H25" s="54"/>
      <c r="I25" s="53"/>
      <c r="J25" s="55">
        <v>1300</v>
      </c>
      <c r="K25" s="54">
        <v>1300</v>
      </c>
      <c r="L25" s="53"/>
      <c r="M25" s="54">
        <v>1950</v>
      </c>
      <c r="N25" s="54">
        <v>1950</v>
      </c>
      <c r="O25" s="53">
        <v>23309</v>
      </c>
      <c r="P25" s="54">
        <v>3841</v>
      </c>
      <c r="Q25" s="56">
        <v>27150</v>
      </c>
      <c r="R25" s="60" t="s">
        <v>50</v>
      </c>
      <c r="S25" s="52" t="s">
        <v>51</v>
      </c>
      <c r="T25" s="53">
        <v>43570</v>
      </c>
      <c r="U25" s="54">
        <v>5115</v>
      </c>
      <c r="V25" s="54">
        <v>48685</v>
      </c>
      <c r="W25" s="53">
        <v>91913</v>
      </c>
      <c r="X25" s="54">
        <v>7574</v>
      </c>
      <c r="Y25" s="54">
        <v>99487</v>
      </c>
      <c r="Z25" s="57">
        <v>135994</v>
      </c>
      <c r="AA25" s="55">
        <v>10696</v>
      </c>
      <c r="AB25" s="54">
        <v>146690</v>
      </c>
      <c r="AC25" s="57">
        <v>94031</v>
      </c>
      <c r="AD25" s="55">
        <v>9430</v>
      </c>
      <c r="AE25" s="63">
        <v>103461</v>
      </c>
      <c r="AF25" s="57">
        <v>72186</v>
      </c>
      <c r="AG25" s="55">
        <v>8724</v>
      </c>
      <c r="AH25" s="63">
        <v>80910</v>
      </c>
      <c r="AI25" s="57">
        <v>66868</v>
      </c>
      <c r="AJ25" s="55">
        <v>8388</v>
      </c>
      <c r="AK25" s="63">
        <v>75256</v>
      </c>
    </row>
    <row r="26" spans="1:37" ht="11.25">
      <c r="A26" s="60" t="s">
        <v>52</v>
      </c>
      <c r="B26" s="52" t="s">
        <v>53</v>
      </c>
      <c r="C26" s="53">
        <v>7636</v>
      </c>
      <c r="D26" s="54">
        <v>17087</v>
      </c>
      <c r="E26" s="54">
        <f t="shared" si="0"/>
        <v>24723</v>
      </c>
      <c r="F26" s="53">
        <v>6731</v>
      </c>
      <c r="G26" s="54">
        <v>14218</v>
      </c>
      <c r="H26" s="54">
        <v>20949</v>
      </c>
      <c r="I26" s="53"/>
      <c r="J26" s="55">
        <v>11198</v>
      </c>
      <c r="K26" s="54">
        <v>11198</v>
      </c>
      <c r="L26" s="51"/>
      <c r="M26" s="54">
        <v>11562</v>
      </c>
      <c r="N26" s="54">
        <v>11562</v>
      </c>
      <c r="O26" s="51"/>
      <c r="P26" s="54">
        <v>11232</v>
      </c>
      <c r="Q26" s="56">
        <v>11232</v>
      </c>
      <c r="R26" s="60" t="s">
        <v>52</v>
      </c>
      <c r="S26" s="52" t="s">
        <v>53</v>
      </c>
      <c r="T26" s="57">
        <v>1982</v>
      </c>
      <c r="U26" s="55">
        <v>11435</v>
      </c>
      <c r="V26" s="54">
        <v>13417</v>
      </c>
      <c r="W26" s="57">
        <v>7886</v>
      </c>
      <c r="X26" s="55">
        <v>11991</v>
      </c>
      <c r="Y26" s="54">
        <v>19877</v>
      </c>
      <c r="Z26" s="57">
        <v>7236</v>
      </c>
      <c r="AA26" s="55">
        <v>10762</v>
      </c>
      <c r="AB26" s="54">
        <v>17998</v>
      </c>
      <c r="AC26" s="57">
        <v>5693</v>
      </c>
      <c r="AD26" s="55">
        <v>13475</v>
      </c>
      <c r="AE26" s="63">
        <v>19168</v>
      </c>
      <c r="AF26" s="57">
        <v>4646</v>
      </c>
      <c r="AG26" s="55">
        <v>18893</v>
      </c>
      <c r="AH26" s="63">
        <v>23539</v>
      </c>
      <c r="AI26" s="57">
        <v>3801</v>
      </c>
      <c r="AJ26" s="55">
        <v>18960</v>
      </c>
      <c r="AK26" s="63">
        <v>22761</v>
      </c>
    </row>
    <row r="27" spans="1:37" ht="11.25">
      <c r="A27" s="51" t="s">
        <v>54</v>
      </c>
      <c r="B27" s="58" t="s">
        <v>55</v>
      </c>
      <c r="C27" s="53"/>
      <c r="D27" s="54"/>
      <c r="E27" s="54">
        <v>219</v>
      </c>
      <c r="F27" s="53"/>
      <c r="G27" s="54"/>
      <c r="H27" s="54">
        <v>674</v>
      </c>
      <c r="I27" s="53"/>
      <c r="J27" s="54"/>
      <c r="K27" s="54">
        <v>616</v>
      </c>
      <c r="L27" s="53"/>
      <c r="M27" s="54"/>
      <c r="N27" s="54">
        <v>833</v>
      </c>
      <c r="O27" s="53"/>
      <c r="P27" s="54"/>
      <c r="Q27" s="55">
        <v>828</v>
      </c>
      <c r="R27" s="51" t="s">
        <v>54</v>
      </c>
      <c r="S27" s="58" t="s">
        <v>55</v>
      </c>
      <c r="T27" s="57"/>
      <c r="U27" s="54"/>
      <c r="V27" s="55">
        <v>5083</v>
      </c>
      <c r="W27" s="57"/>
      <c r="X27" s="54"/>
      <c r="Y27" s="55">
        <v>4779</v>
      </c>
      <c r="Z27" s="57"/>
      <c r="AA27" s="55"/>
      <c r="AB27" s="55">
        <v>6961</v>
      </c>
      <c r="AC27" s="57"/>
      <c r="AD27" s="55"/>
      <c r="AE27" s="55">
        <v>8640</v>
      </c>
      <c r="AF27" s="57">
        <v>6</v>
      </c>
      <c r="AG27" s="55"/>
      <c r="AH27" s="63">
        <v>5720</v>
      </c>
      <c r="AI27" s="57">
        <v>461</v>
      </c>
      <c r="AJ27" s="55">
        <v>468</v>
      </c>
      <c r="AK27" s="63">
        <v>929</v>
      </c>
    </row>
    <row r="28" spans="1:37" ht="11.25">
      <c r="A28" s="51" t="s">
        <v>56</v>
      </c>
      <c r="B28" s="52" t="s">
        <v>57</v>
      </c>
      <c r="C28" s="53">
        <v>10010</v>
      </c>
      <c r="D28" s="54">
        <v>21074</v>
      </c>
      <c r="E28" s="54">
        <f t="shared" si="0"/>
        <v>31084</v>
      </c>
      <c r="F28" s="53">
        <v>21297</v>
      </c>
      <c r="G28" s="54">
        <v>23052</v>
      </c>
      <c r="H28" s="54">
        <v>44349</v>
      </c>
      <c r="I28" s="53">
        <v>19846</v>
      </c>
      <c r="J28" s="55">
        <v>23660</v>
      </c>
      <c r="K28" s="54">
        <v>43506</v>
      </c>
      <c r="L28" s="53">
        <v>13608</v>
      </c>
      <c r="M28" s="55">
        <v>25300</v>
      </c>
      <c r="N28" s="54">
        <v>38908</v>
      </c>
      <c r="O28" s="53">
        <v>15365</v>
      </c>
      <c r="P28" s="55">
        <v>22763</v>
      </c>
      <c r="Q28" s="56">
        <v>38128</v>
      </c>
      <c r="R28" s="51" t="s">
        <v>56</v>
      </c>
      <c r="S28" s="52" t="s">
        <v>57</v>
      </c>
      <c r="T28" s="57">
        <v>14995</v>
      </c>
      <c r="U28" s="55">
        <v>27051</v>
      </c>
      <c r="V28" s="54">
        <v>42046</v>
      </c>
      <c r="W28" s="57">
        <v>31852</v>
      </c>
      <c r="X28" s="55">
        <v>30715</v>
      </c>
      <c r="Y28" s="54">
        <v>62567</v>
      </c>
      <c r="Z28" s="57">
        <v>31148</v>
      </c>
      <c r="AA28" s="55">
        <v>20423</v>
      </c>
      <c r="AB28" s="54">
        <v>51571</v>
      </c>
      <c r="AC28" s="57">
        <v>21443</v>
      </c>
      <c r="AD28" s="55">
        <v>11839</v>
      </c>
      <c r="AE28" s="63">
        <v>33282</v>
      </c>
      <c r="AF28" s="98">
        <v>13253</v>
      </c>
      <c r="AG28" s="55">
        <v>13152</v>
      </c>
      <c r="AH28" s="63">
        <v>26405</v>
      </c>
      <c r="AI28" s="98"/>
      <c r="AJ28" s="55">
        <v>8245</v>
      </c>
      <c r="AK28" s="63">
        <v>8247</v>
      </c>
    </row>
    <row r="29" spans="1:37" ht="11.25">
      <c r="A29" s="51" t="s">
        <v>58</v>
      </c>
      <c r="B29" s="52" t="s">
        <v>59</v>
      </c>
      <c r="C29" s="53"/>
      <c r="D29" s="55"/>
      <c r="E29" s="54"/>
      <c r="F29" s="53"/>
      <c r="G29" s="55"/>
      <c r="H29" s="55"/>
      <c r="I29" s="53"/>
      <c r="J29" s="55"/>
      <c r="K29" s="55"/>
      <c r="L29" s="57">
        <v>1763</v>
      </c>
      <c r="M29" s="55">
        <v>1165</v>
      </c>
      <c r="N29" s="54">
        <v>2928</v>
      </c>
      <c r="O29" s="57">
        <v>2037</v>
      </c>
      <c r="P29" s="55">
        <v>1165</v>
      </c>
      <c r="Q29" s="56">
        <v>3202</v>
      </c>
      <c r="R29" s="51" t="s">
        <v>58</v>
      </c>
      <c r="S29" s="52" t="s">
        <v>59</v>
      </c>
      <c r="T29" s="57">
        <v>2577</v>
      </c>
      <c r="U29" s="55">
        <v>2122</v>
      </c>
      <c r="V29" s="54">
        <v>4699</v>
      </c>
      <c r="W29" s="57">
        <v>3017</v>
      </c>
      <c r="X29" s="55">
        <v>3144</v>
      </c>
      <c r="Y29" s="54">
        <v>6161</v>
      </c>
      <c r="Z29" s="57">
        <v>2616</v>
      </c>
      <c r="AA29" s="55">
        <v>3139</v>
      </c>
      <c r="AB29" s="54">
        <v>5755</v>
      </c>
      <c r="AC29" s="57">
        <v>2076</v>
      </c>
      <c r="AD29" s="55">
        <v>2331</v>
      </c>
      <c r="AE29" s="63">
        <v>4407</v>
      </c>
      <c r="AF29" s="57">
        <v>1832</v>
      </c>
      <c r="AG29" s="55">
        <v>2324</v>
      </c>
      <c r="AH29" s="63">
        <v>4156</v>
      </c>
      <c r="AI29" s="57">
        <v>1600</v>
      </c>
      <c r="AJ29" s="55">
        <v>1960</v>
      </c>
      <c r="AK29" s="63">
        <v>3560</v>
      </c>
    </row>
    <row r="30" spans="1:37" ht="11.25">
      <c r="A30" s="51" t="s">
        <v>60</v>
      </c>
      <c r="B30" s="58" t="s">
        <v>61</v>
      </c>
      <c r="C30" s="53"/>
      <c r="D30" s="54">
        <v>1114</v>
      </c>
      <c r="E30" s="54">
        <f t="shared" si="0"/>
        <v>1114</v>
      </c>
      <c r="F30" s="57">
        <v>1741</v>
      </c>
      <c r="G30" s="54">
        <v>1159</v>
      </c>
      <c r="H30" s="54">
        <v>2900</v>
      </c>
      <c r="I30" s="57">
        <v>1398</v>
      </c>
      <c r="J30" s="54">
        <v>1466</v>
      </c>
      <c r="K30" s="54">
        <v>2864</v>
      </c>
      <c r="L30" s="57">
        <v>2215</v>
      </c>
      <c r="M30" s="55">
        <v>2072</v>
      </c>
      <c r="N30" s="54">
        <v>4287</v>
      </c>
      <c r="O30" s="57">
        <v>3121</v>
      </c>
      <c r="P30" s="55">
        <v>2535</v>
      </c>
      <c r="Q30" s="56">
        <v>5656</v>
      </c>
      <c r="R30" s="51" t="s">
        <v>60</v>
      </c>
      <c r="S30" s="58" t="s">
        <v>61</v>
      </c>
      <c r="T30" s="57">
        <v>4689</v>
      </c>
      <c r="U30" s="55">
        <v>3598</v>
      </c>
      <c r="V30" s="54">
        <v>8287</v>
      </c>
      <c r="W30" s="53">
        <v>5735</v>
      </c>
      <c r="X30" s="55">
        <v>5061</v>
      </c>
      <c r="Y30" s="54">
        <v>10796</v>
      </c>
      <c r="Z30" s="57">
        <v>5860</v>
      </c>
      <c r="AA30" s="55">
        <v>5296</v>
      </c>
      <c r="AB30" s="54">
        <v>11156</v>
      </c>
      <c r="AC30" s="57">
        <v>4566</v>
      </c>
      <c r="AD30" s="55">
        <v>3795</v>
      </c>
      <c r="AE30" s="63">
        <v>8361</v>
      </c>
      <c r="AF30" s="57">
        <v>3474</v>
      </c>
      <c r="AG30" s="55">
        <v>2658</v>
      </c>
      <c r="AH30" s="63">
        <v>6132</v>
      </c>
      <c r="AI30" s="57">
        <v>3244</v>
      </c>
      <c r="AJ30" s="55">
        <v>2026</v>
      </c>
      <c r="AK30" s="63">
        <v>5270</v>
      </c>
    </row>
    <row r="31" spans="1:37" ht="11.25">
      <c r="A31" s="51" t="s">
        <v>62</v>
      </c>
      <c r="B31" s="58" t="s">
        <v>63</v>
      </c>
      <c r="C31" s="53"/>
      <c r="D31" s="54">
        <v>17626</v>
      </c>
      <c r="E31" s="54">
        <f t="shared" si="0"/>
        <v>17626</v>
      </c>
      <c r="F31" s="53"/>
      <c r="G31" s="54">
        <v>12860</v>
      </c>
      <c r="H31" s="54">
        <v>12860</v>
      </c>
      <c r="I31" s="53"/>
      <c r="J31" s="54">
        <v>21521</v>
      </c>
      <c r="K31" s="54">
        <v>21521</v>
      </c>
      <c r="L31" s="53"/>
      <c r="M31" s="54">
        <v>92187</v>
      </c>
      <c r="N31" s="54">
        <v>92187</v>
      </c>
      <c r="O31" s="53"/>
      <c r="P31" s="54">
        <v>227657</v>
      </c>
      <c r="Q31" s="56">
        <v>227657</v>
      </c>
      <c r="R31" s="51" t="s">
        <v>62</v>
      </c>
      <c r="S31" s="58" t="s">
        <v>63</v>
      </c>
      <c r="T31" s="53"/>
      <c r="U31" s="54">
        <v>389503</v>
      </c>
      <c r="V31" s="54">
        <v>389503</v>
      </c>
      <c r="W31" s="53"/>
      <c r="X31" s="54">
        <v>191897</v>
      </c>
      <c r="Y31" s="54">
        <v>191897</v>
      </c>
      <c r="Z31" s="57"/>
      <c r="AA31" s="55">
        <v>189572</v>
      </c>
      <c r="AB31" s="54">
        <v>189572</v>
      </c>
      <c r="AC31" s="57">
        <v>2441</v>
      </c>
      <c r="AD31" s="55">
        <v>138903</v>
      </c>
      <c r="AE31" s="63">
        <v>141344</v>
      </c>
      <c r="AF31" s="57">
        <v>1507</v>
      </c>
      <c r="AG31" s="55">
        <v>106878</v>
      </c>
      <c r="AH31" s="63">
        <v>108385</v>
      </c>
      <c r="AI31" s="57">
        <v>3592</v>
      </c>
      <c r="AJ31" s="55">
        <v>176154</v>
      </c>
      <c r="AK31" s="63">
        <v>179746</v>
      </c>
    </row>
    <row r="32" spans="1:37" ht="11.25">
      <c r="A32" s="51" t="s">
        <v>64</v>
      </c>
      <c r="B32" s="52" t="s">
        <v>65</v>
      </c>
      <c r="C32" s="53">
        <v>45374</v>
      </c>
      <c r="D32" s="54">
        <v>123866</v>
      </c>
      <c r="E32" s="54">
        <f t="shared" si="0"/>
        <v>169240</v>
      </c>
      <c r="F32" s="53">
        <v>36271</v>
      </c>
      <c r="G32" s="54">
        <v>123391</v>
      </c>
      <c r="H32" s="54">
        <v>159662</v>
      </c>
      <c r="I32" s="53">
        <v>36345</v>
      </c>
      <c r="J32" s="55">
        <v>119348</v>
      </c>
      <c r="K32" s="54">
        <v>155693</v>
      </c>
      <c r="L32" s="53">
        <v>27547</v>
      </c>
      <c r="M32" s="55">
        <v>106391</v>
      </c>
      <c r="N32" s="54">
        <v>133938</v>
      </c>
      <c r="O32" s="53">
        <v>24745</v>
      </c>
      <c r="P32" s="55">
        <v>108058</v>
      </c>
      <c r="Q32" s="56">
        <v>132803</v>
      </c>
      <c r="R32" s="51" t="s">
        <v>64</v>
      </c>
      <c r="S32" s="52" t="s">
        <v>65</v>
      </c>
      <c r="T32" s="57">
        <v>23550</v>
      </c>
      <c r="U32" s="55">
        <v>109527</v>
      </c>
      <c r="V32" s="54">
        <v>133077</v>
      </c>
      <c r="W32" s="57">
        <v>24562</v>
      </c>
      <c r="X32" s="55">
        <v>119863</v>
      </c>
      <c r="Y32" s="54">
        <v>144425</v>
      </c>
      <c r="Z32" s="57">
        <v>24953</v>
      </c>
      <c r="AA32" s="55">
        <v>114474</v>
      </c>
      <c r="AB32" s="54">
        <v>139427</v>
      </c>
      <c r="AC32" s="57">
        <v>16444</v>
      </c>
      <c r="AD32" s="55">
        <v>95231</v>
      </c>
      <c r="AE32" s="63">
        <v>111675</v>
      </c>
      <c r="AF32" s="57">
        <v>14530</v>
      </c>
      <c r="AG32" s="55">
        <v>81305</v>
      </c>
      <c r="AH32" s="63">
        <v>95835</v>
      </c>
      <c r="AI32" s="57">
        <v>14462</v>
      </c>
      <c r="AJ32" s="55">
        <v>79371</v>
      </c>
      <c r="AK32" s="63">
        <v>93833</v>
      </c>
    </row>
    <row r="33" spans="1:37" ht="11.25">
      <c r="A33" s="66" t="s">
        <v>66</v>
      </c>
      <c r="B33" s="67"/>
      <c r="C33" s="68">
        <f>SUM(C3:C32)</f>
        <v>857076</v>
      </c>
      <c r="D33" s="28">
        <f aca="true" t="shared" si="1" ref="D33:AD33">SUM(D3:D32)</f>
        <v>1234475</v>
      </c>
      <c r="E33" s="28">
        <f t="shared" si="1"/>
        <v>2091770</v>
      </c>
      <c r="F33" s="68">
        <f t="shared" si="1"/>
        <v>743289</v>
      </c>
      <c r="G33" s="28">
        <f t="shared" si="1"/>
        <v>1152446</v>
      </c>
      <c r="H33" s="28">
        <f>SUM(H3:H32)</f>
        <v>1896409</v>
      </c>
      <c r="I33" s="68">
        <f t="shared" si="1"/>
        <v>725999</v>
      </c>
      <c r="J33" s="28">
        <f t="shared" si="1"/>
        <v>1186528</v>
      </c>
      <c r="K33" s="28">
        <f>SUM(K3:K32)</f>
        <v>1913143</v>
      </c>
      <c r="L33" s="68">
        <f t="shared" si="1"/>
        <v>683891</v>
      </c>
      <c r="M33" s="28">
        <f t="shared" si="1"/>
        <v>1325822</v>
      </c>
      <c r="N33" s="28">
        <f>SUM(N3:N32)</f>
        <v>2010546</v>
      </c>
      <c r="O33" s="68">
        <f t="shared" si="1"/>
        <v>733470</v>
      </c>
      <c r="P33" s="28">
        <f t="shared" si="1"/>
        <v>1563317</v>
      </c>
      <c r="Q33" s="69">
        <f>SUM(Q3:Q32)</f>
        <v>2297615</v>
      </c>
      <c r="R33" s="66" t="s">
        <v>66</v>
      </c>
      <c r="S33" s="67"/>
      <c r="T33" s="68">
        <f t="shared" si="1"/>
        <v>830232</v>
      </c>
      <c r="U33" s="28">
        <f t="shared" si="1"/>
        <v>1854570</v>
      </c>
      <c r="V33" s="28">
        <f>SUM(V3:V32)</f>
        <v>2689885</v>
      </c>
      <c r="W33" s="68">
        <f>SUM(W3:W32)</f>
        <v>926630</v>
      </c>
      <c r="X33" s="28">
        <f t="shared" si="1"/>
        <v>1724191</v>
      </c>
      <c r="Y33" s="28">
        <f>SUM(Y3:Y32)</f>
        <v>2655600</v>
      </c>
      <c r="Z33" s="68">
        <f t="shared" si="1"/>
        <v>902423</v>
      </c>
      <c r="AA33" s="28">
        <f t="shared" si="1"/>
        <v>1614832</v>
      </c>
      <c r="AB33" s="28">
        <f>SUM(AB3:AB32)</f>
        <v>2524216</v>
      </c>
      <c r="AC33" s="68">
        <f t="shared" si="1"/>
        <v>754076</v>
      </c>
      <c r="AD33" s="28">
        <f t="shared" si="1"/>
        <v>1378066</v>
      </c>
      <c r="AE33" s="69">
        <f>SUM(AE3:AE32)</f>
        <v>2140782</v>
      </c>
      <c r="AF33" s="68">
        <f>SUM(AF3:AF32)</f>
        <v>627445</v>
      </c>
      <c r="AG33" s="28">
        <f>SUM(AG3:AG32)</f>
        <v>1202319</v>
      </c>
      <c r="AH33" s="69">
        <f>SUM(AH3:AH32)</f>
        <v>1835478</v>
      </c>
      <c r="AI33" s="68">
        <v>619083.9457701372</v>
      </c>
      <c r="AJ33" s="28">
        <v>1050049.0542298628</v>
      </c>
      <c r="AK33" s="69">
        <v>1667301</v>
      </c>
    </row>
    <row r="34" spans="1:37" ht="11.25">
      <c r="A34" s="51" t="s">
        <v>68</v>
      </c>
      <c r="B34" s="59"/>
      <c r="C34" s="55">
        <f>C3+C4+C8+C9+C11+C12+C13+C14+C17+C18+C20+C24+C26+C28+C32</f>
        <v>854067</v>
      </c>
      <c r="D34" s="55">
        <f>D3+D4+D8+D9+D11+D12+D13+D14+D17+D18+D20+D24+D26+D28+D32</f>
        <v>1191303</v>
      </c>
      <c r="E34" s="55">
        <f aca="true" t="shared" si="2" ref="E34:Q34">E3+E4+E8+E9+E11+E12+E13+E14+E17+E18+E20+E24+E26+E28+E32</f>
        <v>2045370</v>
      </c>
      <c r="F34" s="57">
        <f t="shared" si="2"/>
        <v>739233</v>
      </c>
      <c r="G34" s="55">
        <f t="shared" si="2"/>
        <v>1115241</v>
      </c>
      <c r="H34" s="55">
        <f t="shared" si="2"/>
        <v>1854474</v>
      </c>
      <c r="I34" s="57">
        <f t="shared" si="2"/>
        <v>714225</v>
      </c>
      <c r="J34" s="55">
        <f t="shared" si="2"/>
        <v>1136936</v>
      </c>
      <c r="K34" s="55">
        <f t="shared" si="2"/>
        <v>1851161</v>
      </c>
      <c r="L34" s="57">
        <f t="shared" si="2"/>
        <v>663238</v>
      </c>
      <c r="M34" s="55">
        <f t="shared" si="2"/>
        <v>1193966</v>
      </c>
      <c r="N34" s="55">
        <f t="shared" si="2"/>
        <v>1857204</v>
      </c>
      <c r="O34" s="57">
        <f t="shared" si="2"/>
        <v>673019</v>
      </c>
      <c r="P34" s="55">
        <f t="shared" si="2"/>
        <v>1296032</v>
      </c>
      <c r="Q34" s="63">
        <f t="shared" si="2"/>
        <v>1969051</v>
      </c>
      <c r="R34" s="51" t="s">
        <v>68</v>
      </c>
      <c r="S34" s="59"/>
      <c r="T34" s="57">
        <f aca="true" t="shared" si="3" ref="T34:AK34">T3+T4+T8+T9+T11+T12+T13+T14+T17+T18+T20+T24+T26+T28+T32</f>
        <v>747764</v>
      </c>
      <c r="U34" s="55">
        <f t="shared" si="3"/>
        <v>1418516</v>
      </c>
      <c r="V34" s="63">
        <f t="shared" si="3"/>
        <v>2166280</v>
      </c>
      <c r="W34" s="57">
        <f t="shared" si="3"/>
        <v>789428</v>
      </c>
      <c r="X34" s="55">
        <f t="shared" si="3"/>
        <v>1470051</v>
      </c>
      <c r="Y34" s="63">
        <f t="shared" si="3"/>
        <v>2259479</v>
      </c>
      <c r="Z34" s="57">
        <f t="shared" si="3"/>
        <v>715889</v>
      </c>
      <c r="AA34" s="55">
        <f t="shared" si="3"/>
        <v>1355429</v>
      </c>
      <c r="AB34" s="63">
        <f t="shared" si="3"/>
        <v>2071318</v>
      </c>
      <c r="AC34" s="57">
        <f t="shared" si="3"/>
        <v>630478</v>
      </c>
      <c r="AD34" s="55">
        <f t="shared" si="3"/>
        <v>1194443</v>
      </c>
      <c r="AE34" s="63">
        <f t="shared" si="3"/>
        <v>1824921</v>
      </c>
      <c r="AF34" s="57">
        <f t="shared" si="3"/>
        <v>532574</v>
      </c>
      <c r="AG34" s="55">
        <f t="shared" si="3"/>
        <v>1062782</v>
      </c>
      <c r="AH34" s="63">
        <f t="shared" si="3"/>
        <v>1595356</v>
      </c>
      <c r="AI34" s="57">
        <f t="shared" si="3"/>
        <v>461555</v>
      </c>
      <c r="AJ34" s="55">
        <f t="shared" si="3"/>
        <v>907498</v>
      </c>
      <c r="AK34" s="63">
        <f t="shared" si="3"/>
        <v>1369055</v>
      </c>
    </row>
    <row r="35" spans="1:37" ht="11.25">
      <c r="A35" s="51" t="s">
        <v>69</v>
      </c>
      <c r="B35" s="59"/>
      <c r="C35" s="55">
        <f>C5+C6+C7+C10+C16+C19+C21+C23+C25+C27+C29+C30</f>
        <v>3009</v>
      </c>
      <c r="D35" s="55">
        <f>D5+D6+D7+D10+D16+D19+D21+D23+D25+D27+D29+D30</f>
        <v>22611</v>
      </c>
      <c r="E35" s="55">
        <f>E5+E6+E7+E10+E16+E19+E21+E23+E25+E27+E29+E30</f>
        <v>25839</v>
      </c>
      <c r="F35" s="57">
        <f aca="true" t="shared" si="4" ref="F35:Q35">F5+F6+F7+F10+F16+F19+F21+F23+F25+F27+F29+F30</f>
        <v>4056</v>
      </c>
      <c r="G35" s="55">
        <f t="shared" si="4"/>
        <v>19862</v>
      </c>
      <c r="H35" s="55">
        <f t="shared" si="4"/>
        <v>24592</v>
      </c>
      <c r="I35" s="57">
        <f t="shared" si="4"/>
        <v>11774</v>
      </c>
      <c r="J35" s="55">
        <f t="shared" si="4"/>
        <v>21196</v>
      </c>
      <c r="K35" s="55">
        <f t="shared" si="4"/>
        <v>33586</v>
      </c>
      <c r="L35" s="57">
        <f t="shared" si="4"/>
        <v>20653</v>
      </c>
      <c r="M35" s="55">
        <f t="shared" si="4"/>
        <v>33007</v>
      </c>
      <c r="N35" s="55">
        <f t="shared" si="4"/>
        <v>54493</v>
      </c>
      <c r="O35" s="57">
        <f t="shared" si="4"/>
        <v>47218</v>
      </c>
      <c r="P35" s="55">
        <f t="shared" si="4"/>
        <v>32906</v>
      </c>
      <c r="Q35" s="55">
        <f t="shared" si="4"/>
        <v>80952</v>
      </c>
      <c r="R35" s="51" t="s">
        <v>69</v>
      </c>
      <c r="S35" s="59"/>
      <c r="T35" s="57">
        <f aca="true" t="shared" si="5" ref="T35:AK35">T5+T6+T7+T10+T16+T19+T21+T23+T25+T27+T29+T30</f>
        <v>67240</v>
      </c>
      <c r="U35" s="55">
        <f t="shared" si="5"/>
        <v>38776</v>
      </c>
      <c r="V35" s="55">
        <f t="shared" si="5"/>
        <v>111099</v>
      </c>
      <c r="W35" s="57">
        <f t="shared" si="5"/>
        <v>119043</v>
      </c>
      <c r="X35" s="55">
        <f t="shared" si="5"/>
        <v>49991</v>
      </c>
      <c r="Y35" s="55">
        <f t="shared" si="5"/>
        <v>173813</v>
      </c>
      <c r="Z35" s="57">
        <f t="shared" si="5"/>
        <v>166749</v>
      </c>
      <c r="AA35" s="55">
        <f t="shared" si="5"/>
        <v>54591</v>
      </c>
      <c r="AB35" s="55">
        <f t="shared" si="5"/>
        <v>228301</v>
      </c>
      <c r="AC35" s="57">
        <f t="shared" si="5"/>
        <v>110587</v>
      </c>
      <c r="AD35" s="55">
        <f t="shared" si="5"/>
        <v>35241</v>
      </c>
      <c r="AE35" s="55">
        <f t="shared" si="5"/>
        <v>154468</v>
      </c>
      <c r="AF35" s="57">
        <f t="shared" si="5"/>
        <v>86922</v>
      </c>
      <c r="AG35" s="55">
        <f t="shared" si="5"/>
        <v>26658</v>
      </c>
      <c r="AH35" s="55">
        <f t="shared" si="5"/>
        <v>119294</v>
      </c>
      <c r="AI35" s="57">
        <f t="shared" si="5"/>
        <v>77187</v>
      </c>
      <c r="AJ35" s="55">
        <f t="shared" si="5"/>
        <v>23357</v>
      </c>
      <c r="AK35" s="63">
        <f t="shared" si="5"/>
        <v>100547</v>
      </c>
    </row>
    <row r="36" spans="1:37" ht="11.25">
      <c r="A36" s="51" t="s">
        <v>70</v>
      </c>
      <c r="B36" s="59"/>
      <c r="C36" s="55">
        <f>C15+C22+C31</f>
        <v>0</v>
      </c>
      <c r="D36" s="55">
        <f>D15+D22+D31</f>
        <v>20561</v>
      </c>
      <c r="E36" s="55">
        <f>E15+E22+E31</f>
        <v>20561</v>
      </c>
      <c r="F36" s="57">
        <f aca="true" t="shared" si="6" ref="F36:Q36">F15+F22+F31</f>
        <v>0</v>
      </c>
      <c r="G36" s="55">
        <f t="shared" si="6"/>
        <v>17343</v>
      </c>
      <c r="H36" s="55">
        <f t="shared" si="6"/>
        <v>17343</v>
      </c>
      <c r="I36" s="57">
        <f t="shared" si="6"/>
        <v>0</v>
      </c>
      <c r="J36" s="55">
        <f t="shared" si="6"/>
        <v>28396</v>
      </c>
      <c r="K36" s="55">
        <f t="shared" si="6"/>
        <v>28396</v>
      </c>
      <c r="L36" s="57">
        <f t="shared" si="6"/>
        <v>0</v>
      </c>
      <c r="M36" s="55">
        <f t="shared" si="6"/>
        <v>98849</v>
      </c>
      <c r="N36" s="55">
        <f t="shared" si="6"/>
        <v>98849</v>
      </c>
      <c r="O36" s="57">
        <f t="shared" si="6"/>
        <v>13233</v>
      </c>
      <c r="P36" s="55">
        <f t="shared" si="6"/>
        <v>234379</v>
      </c>
      <c r="Q36" s="55">
        <f t="shared" si="6"/>
        <v>247612</v>
      </c>
      <c r="R36" s="51" t="s">
        <v>70</v>
      </c>
      <c r="S36" s="59"/>
      <c r="T36" s="57">
        <f aca="true" t="shared" si="7" ref="T36:AK36">T15+T22+T31</f>
        <v>15228</v>
      </c>
      <c r="U36" s="55">
        <f t="shared" si="7"/>
        <v>397278</v>
      </c>
      <c r="V36" s="55">
        <f t="shared" si="7"/>
        <v>412506</v>
      </c>
      <c r="W36" s="57">
        <f t="shared" si="7"/>
        <v>18159</v>
      </c>
      <c r="X36" s="55">
        <f t="shared" si="7"/>
        <v>204149</v>
      </c>
      <c r="Y36" s="55">
        <f t="shared" si="7"/>
        <v>222308</v>
      </c>
      <c r="Z36" s="57">
        <f t="shared" si="7"/>
        <v>19785</v>
      </c>
      <c r="AA36" s="55">
        <f t="shared" si="7"/>
        <v>204812</v>
      </c>
      <c r="AB36" s="55">
        <f t="shared" si="7"/>
        <v>224597</v>
      </c>
      <c r="AC36" s="57">
        <f t="shared" si="7"/>
        <v>13011</v>
      </c>
      <c r="AD36" s="55">
        <f t="shared" si="7"/>
        <v>148382</v>
      </c>
      <c r="AE36" s="55">
        <f t="shared" si="7"/>
        <v>161393</v>
      </c>
      <c r="AF36" s="57">
        <f t="shared" si="7"/>
        <v>7949</v>
      </c>
      <c r="AG36" s="55">
        <f t="shared" si="7"/>
        <v>112879</v>
      </c>
      <c r="AH36" s="55">
        <f t="shared" si="7"/>
        <v>120828</v>
      </c>
      <c r="AI36" s="57">
        <f t="shared" si="7"/>
        <v>3592</v>
      </c>
      <c r="AJ36" s="55">
        <f t="shared" si="7"/>
        <v>176154</v>
      </c>
      <c r="AK36" s="63">
        <f t="shared" si="7"/>
        <v>179746</v>
      </c>
    </row>
    <row r="37" spans="1:37" ht="11.25">
      <c r="A37" s="66" t="s">
        <v>66</v>
      </c>
      <c r="B37" s="70"/>
      <c r="C37" s="91">
        <f>SUM(C34:C36)</f>
        <v>857076</v>
      </c>
      <c r="D37" s="92">
        <f aca="true" t="shared" si="8" ref="D37:AA37">SUM(D34:D36)</f>
        <v>1234475</v>
      </c>
      <c r="E37" s="92">
        <f t="shared" si="8"/>
        <v>2091770</v>
      </c>
      <c r="F37" s="91">
        <f t="shared" si="8"/>
        <v>743289</v>
      </c>
      <c r="G37" s="92">
        <f t="shared" si="8"/>
        <v>1152446</v>
      </c>
      <c r="H37" s="92">
        <f>SUM(H34:H36)</f>
        <v>1896409</v>
      </c>
      <c r="I37" s="91">
        <f t="shared" si="8"/>
        <v>725999</v>
      </c>
      <c r="J37" s="92">
        <f t="shared" si="8"/>
        <v>1186528</v>
      </c>
      <c r="K37" s="92">
        <f>SUM(K34:K36)</f>
        <v>1913143</v>
      </c>
      <c r="L37" s="91">
        <f t="shared" si="8"/>
        <v>683891</v>
      </c>
      <c r="M37" s="92">
        <f t="shared" si="8"/>
        <v>1325822</v>
      </c>
      <c r="N37" s="92">
        <f>SUM(N34:N36)</f>
        <v>2010546</v>
      </c>
      <c r="O37" s="91">
        <f>SUM(O34:O36)</f>
        <v>733470</v>
      </c>
      <c r="P37" s="92">
        <f t="shared" si="8"/>
        <v>1563317</v>
      </c>
      <c r="Q37" s="93">
        <f>SUM(Q34:Q36)</f>
        <v>2297615</v>
      </c>
      <c r="R37" s="66" t="s">
        <v>66</v>
      </c>
      <c r="S37" s="70"/>
      <c r="T37" s="91">
        <f>SUM(T34:T36)</f>
        <v>830232</v>
      </c>
      <c r="U37" s="92">
        <f t="shared" si="8"/>
        <v>1854570</v>
      </c>
      <c r="V37" s="92">
        <f>SUM(V34:V36)</f>
        <v>2689885</v>
      </c>
      <c r="W37" s="91">
        <f>SUM(W34:W36)</f>
        <v>926630</v>
      </c>
      <c r="X37" s="92">
        <f t="shared" si="8"/>
        <v>1724191</v>
      </c>
      <c r="Y37" s="92">
        <f>SUM(Y34:Y36)</f>
        <v>2655600</v>
      </c>
      <c r="Z37" s="91">
        <f>SUM(Z34:Z36)</f>
        <v>902423</v>
      </c>
      <c r="AA37" s="92">
        <f t="shared" si="8"/>
        <v>1614832</v>
      </c>
      <c r="AB37" s="92">
        <f aca="true" t="shared" si="9" ref="AB37:AH37">SUM(AB34:AB36)</f>
        <v>2524216</v>
      </c>
      <c r="AC37" s="91">
        <f t="shared" si="9"/>
        <v>754076</v>
      </c>
      <c r="AD37" s="92">
        <f t="shared" si="9"/>
        <v>1378066</v>
      </c>
      <c r="AE37" s="93">
        <f t="shared" si="9"/>
        <v>2140782</v>
      </c>
      <c r="AF37" s="91">
        <f t="shared" si="9"/>
        <v>627445</v>
      </c>
      <c r="AG37" s="92">
        <f t="shared" si="9"/>
        <v>1202319</v>
      </c>
      <c r="AH37" s="93">
        <f t="shared" si="9"/>
        <v>1835478</v>
      </c>
      <c r="AI37" s="91">
        <v>619083.9457701372</v>
      </c>
      <c r="AJ37" s="92">
        <v>1050049.054229863</v>
      </c>
      <c r="AK37" s="93">
        <v>1667301</v>
      </c>
    </row>
    <row r="38" spans="1:37" ht="11.25">
      <c r="A38" s="51" t="s">
        <v>71</v>
      </c>
      <c r="B38" s="58" t="s">
        <v>72</v>
      </c>
      <c r="C38" s="57">
        <v>19430</v>
      </c>
      <c r="D38" s="55">
        <v>50189</v>
      </c>
      <c r="E38" s="55">
        <v>69619</v>
      </c>
      <c r="F38" s="57">
        <v>18425</v>
      </c>
      <c r="G38" s="55">
        <v>47292</v>
      </c>
      <c r="H38" s="55">
        <v>65717</v>
      </c>
      <c r="I38" s="57">
        <v>6642</v>
      </c>
      <c r="J38" s="55">
        <v>48760</v>
      </c>
      <c r="K38" s="55">
        <v>55402</v>
      </c>
      <c r="L38" s="57">
        <v>3434</v>
      </c>
      <c r="M38" s="55">
        <v>47723</v>
      </c>
      <c r="N38" s="55">
        <v>51157</v>
      </c>
      <c r="O38" s="57">
        <v>3086</v>
      </c>
      <c r="P38" s="55">
        <v>45137</v>
      </c>
      <c r="Q38" s="63">
        <v>48223</v>
      </c>
      <c r="R38" s="51" t="s">
        <v>71</v>
      </c>
      <c r="S38" s="58" t="s">
        <v>72</v>
      </c>
      <c r="T38" s="57">
        <v>3014</v>
      </c>
      <c r="U38" s="55">
        <v>45570</v>
      </c>
      <c r="V38" s="55">
        <v>48584</v>
      </c>
      <c r="W38" s="57">
        <v>2738</v>
      </c>
      <c r="X38" s="55">
        <v>47857</v>
      </c>
      <c r="Y38" s="55">
        <v>50595</v>
      </c>
      <c r="Z38" s="57">
        <v>3127</v>
      </c>
      <c r="AA38" s="55">
        <v>48633</v>
      </c>
      <c r="AB38" s="55">
        <v>51760</v>
      </c>
      <c r="AC38" s="57">
        <v>9353</v>
      </c>
      <c r="AD38" s="55">
        <v>34685</v>
      </c>
      <c r="AE38" s="63">
        <v>44038</v>
      </c>
      <c r="AF38" s="57">
        <v>8387</v>
      </c>
      <c r="AG38" s="55">
        <v>33680</v>
      </c>
      <c r="AH38" s="63">
        <v>42067</v>
      </c>
      <c r="AI38" s="57">
        <v>6945</v>
      </c>
      <c r="AJ38" s="55">
        <v>33571</v>
      </c>
      <c r="AK38" s="63">
        <v>40516</v>
      </c>
    </row>
    <row r="39" spans="1:37" ht="11.25">
      <c r="A39" s="51" t="s">
        <v>73</v>
      </c>
      <c r="B39" s="58" t="s">
        <v>74</v>
      </c>
      <c r="C39" s="57"/>
      <c r="D39" s="55"/>
      <c r="E39" s="55"/>
      <c r="F39" s="57"/>
      <c r="G39" s="55"/>
      <c r="H39" s="55"/>
      <c r="I39" s="57"/>
      <c r="J39" s="55"/>
      <c r="K39" s="55"/>
      <c r="L39" s="57"/>
      <c r="M39" s="55"/>
      <c r="N39" s="55"/>
      <c r="O39" s="57"/>
      <c r="P39" s="55"/>
      <c r="Q39" s="63"/>
      <c r="R39" s="51" t="s">
        <v>73</v>
      </c>
      <c r="S39" s="58" t="s">
        <v>74</v>
      </c>
      <c r="T39" s="57"/>
      <c r="U39" s="55"/>
      <c r="V39" s="55"/>
      <c r="W39" s="57"/>
      <c r="X39" s="55"/>
      <c r="Y39" s="55"/>
      <c r="Z39" s="57"/>
      <c r="AA39" s="55"/>
      <c r="AB39" s="55"/>
      <c r="AC39" s="57"/>
      <c r="AD39" s="55"/>
      <c r="AE39" s="63"/>
      <c r="AF39" s="57"/>
      <c r="AG39" s="55"/>
      <c r="AH39" s="63"/>
      <c r="AI39" s="57"/>
      <c r="AJ39" s="55"/>
      <c r="AK39" s="63"/>
    </row>
    <row r="40" spans="1:37" ht="11.25">
      <c r="A40" s="51" t="s">
        <v>75</v>
      </c>
      <c r="B40" s="58" t="s">
        <v>76</v>
      </c>
      <c r="C40" s="57"/>
      <c r="D40" s="55"/>
      <c r="E40" s="55"/>
      <c r="F40" s="57"/>
      <c r="G40" s="55"/>
      <c r="H40" s="55"/>
      <c r="I40" s="57"/>
      <c r="J40" s="55"/>
      <c r="K40" s="55"/>
      <c r="L40" s="57"/>
      <c r="M40" s="55"/>
      <c r="N40" s="55"/>
      <c r="O40" s="57"/>
      <c r="P40" s="55"/>
      <c r="Q40" s="63"/>
      <c r="R40" s="51" t="s">
        <v>75</v>
      </c>
      <c r="S40" s="58" t="s">
        <v>76</v>
      </c>
      <c r="T40" s="57"/>
      <c r="U40" s="55"/>
      <c r="V40" s="55"/>
      <c r="W40" s="57"/>
      <c r="X40" s="55"/>
      <c r="Y40" s="55"/>
      <c r="Z40" s="57"/>
      <c r="AA40" s="55"/>
      <c r="AB40" s="55"/>
      <c r="AC40" s="57"/>
      <c r="AD40" s="55"/>
      <c r="AE40" s="63"/>
      <c r="AF40" s="57"/>
      <c r="AG40" s="55"/>
      <c r="AH40" s="63"/>
      <c r="AI40" s="57"/>
      <c r="AJ40" s="55"/>
      <c r="AK40" s="63"/>
    </row>
    <row r="41" spans="1:37" ht="11.25">
      <c r="A41" s="51" t="s">
        <v>77</v>
      </c>
      <c r="B41" s="58" t="s">
        <v>78</v>
      </c>
      <c r="C41" s="57">
        <v>9764</v>
      </c>
      <c r="D41" s="55">
        <v>6702</v>
      </c>
      <c r="E41" s="55">
        <v>16466</v>
      </c>
      <c r="F41" s="57">
        <v>13640</v>
      </c>
      <c r="G41" s="55">
        <v>6062</v>
      </c>
      <c r="H41" s="55">
        <v>19702</v>
      </c>
      <c r="I41" s="57">
        <v>15009</v>
      </c>
      <c r="J41" s="55">
        <v>5494</v>
      </c>
      <c r="K41" s="55">
        <v>20503</v>
      </c>
      <c r="L41" s="57">
        <v>16370</v>
      </c>
      <c r="M41" s="55">
        <v>5609</v>
      </c>
      <c r="N41" s="55">
        <v>21979</v>
      </c>
      <c r="O41" s="57">
        <v>11857</v>
      </c>
      <c r="P41" s="55">
        <v>6217</v>
      </c>
      <c r="Q41" s="63">
        <v>18074</v>
      </c>
      <c r="R41" s="51" t="s">
        <v>77</v>
      </c>
      <c r="S41" s="58" t="s">
        <v>78</v>
      </c>
      <c r="T41" s="57">
        <v>11020</v>
      </c>
      <c r="U41" s="55">
        <v>7764</v>
      </c>
      <c r="V41" s="55">
        <v>18784</v>
      </c>
      <c r="W41" s="57">
        <v>10534</v>
      </c>
      <c r="X41" s="55">
        <v>9591</v>
      </c>
      <c r="Y41" s="55">
        <v>20125</v>
      </c>
      <c r="Z41" s="57">
        <v>11438</v>
      </c>
      <c r="AA41" s="55">
        <v>10137</v>
      </c>
      <c r="AB41" s="55">
        <v>21575</v>
      </c>
      <c r="AC41" s="57">
        <v>9033</v>
      </c>
      <c r="AD41" s="55">
        <v>4346</v>
      </c>
      <c r="AE41" s="63">
        <v>13379</v>
      </c>
      <c r="AF41" s="57">
        <v>8058</v>
      </c>
      <c r="AG41" s="55">
        <v>3965</v>
      </c>
      <c r="AH41" s="63">
        <v>12023</v>
      </c>
      <c r="AI41" s="57">
        <v>8431</v>
      </c>
      <c r="AJ41" s="55">
        <v>3720</v>
      </c>
      <c r="AK41" s="63">
        <v>12151</v>
      </c>
    </row>
    <row r="42" spans="1:37" ht="11.25">
      <c r="A42" s="66" t="s">
        <v>79</v>
      </c>
      <c r="B42" s="70"/>
      <c r="C42" s="91">
        <f>SUM(C38:C41)</f>
        <v>29194</v>
      </c>
      <c r="D42" s="92">
        <f aca="true" t="shared" si="10" ref="D42:AD42">SUM(D38:D41)</f>
        <v>56891</v>
      </c>
      <c r="E42" s="92">
        <f>C42+D42</f>
        <v>86085</v>
      </c>
      <c r="F42" s="91">
        <f t="shared" si="10"/>
        <v>32065</v>
      </c>
      <c r="G42" s="92">
        <f t="shared" si="10"/>
        <v>53354</v>
      </c>
      <c r="H42" s="92">
        <f>F42+G42</f>
        <v>85419</v>
      </c>
      <c r="I42" s="91">
        <f t="shared" si="10"/>
        <v>21651</v>
      </c>
      <c r="J42" s="92">
        <f t="shared" si="10"/>
        <v>54254</v>
      </c>
      <c r="K42" s="92">
        <f>I42+J42</f>
        <v>75905</v>
      </c>
      <c r="L42" s="91">
        <f t="shared" si="10"/>
        <v>19804</v>
      </c>
      <c r="M42" s="92">
        <f t="shared" si="10"/>
        <v>53332</v>
      </c>
      <c r="N42" s="92">
        <f>L42+M42</f>
        <v>73136</v>
      </c>
      <c r="O42" s="91">
        <f t="shared" si="10"/>
        <v>14943</v>
      </c>
      <c r="P42" s="92">
        <f t="shared" si="10"/>
        <v>51354</v>
      </c>
      <c r="Q42" s="93">
        <f>O42+P42</f>
        <v>66297</v>
      </c>
      <c r="R42" s="66" t="s">
        <v>79</v>
      </c>
      <c r="S42" s="70"/>
      <c r="T42" s="91">
        <f t="shared" si="10"/>
        <v>14034</v>
      </c>
      <c r="U42" s="92">
        <f t="shared" si="10"/>
        <v>53334</v>
      </c>
      <c r="V42" s="92">
        <f>T42+U42</f>
        <v>67368</v>
      </c>
      <c r="W42" s="91">
        <f t="shared" si="10"/>
        <v>13272</v>
      </c>
      <c r="X42" s="92">
        <f t="shared" si="10"/>
        <v>57448</v>
      </c>
      <c r="Y42" s="92">
        <f>W42+X42</f>
        <v>70720</v>
      </c>
      <c r="Z42" s="91">
        <f t="shared" si="10"/>
        <v>14565</v>
      </c>
      <c r="AA42" s="92">
        <f t="shared" si="10"/>
        <v>58770</v>
      </c>
      <c r="AB42" s="92">
        <f>Z42+AA42</f>
        <v>73335</v>
      </c>
      <c r="AC42" s="91">
        <f t="shared" si="10"/>
        <v>18386</v>
      </c>
      <c r="AD42" s="92">
        <f t="shared" si="10"/>
        <v>39031</v>
      </c>
      <c r="AE42" s="92">
        <f>AC42+AD42</f>
        <v>57417</v>
      </c>
      <c r="AF42" s="91">
        <f>SUM(AF38:AF41)</f>
        <v>16445</v>
      </c>
      <c r="AG42" s="92">
        <f>SUM(AG38:AG41)</f>
        <v>37645</v>
      </c>
      <c r="AH42" s="92">
        <f>AF42+AG42</f>
        <v>54090</v>
      </c>
      <c r="AI42" s="91">
        <v>16697.956774770515</v>
      </c>
      <c r="AJ42" s="92">
        <v>36949.043225229485</v>
      </c>
      <c r="AK42" s="92">
        <v>53647</v>
      </c>
    </row>
    <row r="43" spans="1:37" ht="11.25" customHeight="1">
      <c r="A43" s="94" t="s">
        <v>83</v>
      </c>
      <c r="B43" s="94"/>
      <c r="C43" s="95">
        <f>C37+C42</f>
        <v>886270</v>
      </c>
      <c r="D43" s="95">
        <f aca="true" t="shared" si="11" ref="D43:AE43">D37+D42</f>
        <v>1291366</v>
      </c>
      <c r="E43" s="95">
        <f t="shared" si="11"/>
        <v>2177855</v>
      </c>
      <c r="F43" s="97">
        <f t="shared" si="11"/>
        <v>775354</v>
      </c>
      <c r="G43" s="95">
        <f t="shared" si="11"/>
        <v>1205800</v>
      </c>
      <c r="H43" s="95">
        <f t="shared" si="11"/>
        <v>1981828</v>
      </c>
      <c r="I43" s="97">
        <f t="shared" si="11"/>
        <v>747650</v>
      </c>
      <c r="J43" s="95">
        <f t="shared" si="11"/>
        <v>1240782</v>
      </c>
      <c r="K43" s="95">
        <f t="shared" si="11"/>
        <v>1989048</v>
      </c>
      <c r="L43" s="97">
        <f t="shared" si="11"/>
        <v>703695</v>
      </c>
      <c r="M43" s="95">
        <f t="shared" si="11"/>
        <v>1379154</v>
      </c>
      <c r="N43" s="95">
        <f t="shared" si="11"/>
        <v>2083682</v>
      </c>
      <c r="O43" s="97">
        <f t="shared" si="11"/>
        <v>748413</v>
      </c>
      <c r="P43" s="95">
        <f t="shared" si="11"/>
        <v>1614671</v>
      </c>
      <c r="Q43" s="95">
        <f t="shared" si="11"/>
        <v>2363912</v>
      </c>
      <c r="R43" s="96" t="s">
        <v>83</v>
      </c>
      <c r="S43" s="95"/>
      <c r="T43" s="97">
        <f>T37+T42</f>
        <v>844266</v>
      </c>
      <c r="U43" s="95">
        <f t="shared" si="11"/>
        <v>1907904</v>
      </c>
      <c r="V43" s="95">
        <f t="shared" si="11"/>
        <v>2757253</v>
      </c>
      <c r="W43" s="97">
        <f t="shared" si="11"/>
        <v>939902</v>
      </c>
      <c r="X43" s="95">
        <f t="shared" si="11"/>
        <v>1781639</v>
      </c>
      <c r="Y43" s="95">
        <f t="shared" si="11"/>
        <v>2726320</v>
      </c>
      <c r="Z43" s="97">
        <f t="shared" si="11"/>
        <v>916988</v>
      </c>
      <c r="AA43" s="95">
        <f t="shared" si="11"/>
        <v>1673602</v>
      </c>
      <c r="AB43" s="95">
        <f t="shared" si="11"/>
        <v>2597551</v>
      </c>
      <c r="AC43" s="97">
        <f t="shared" si="11"/>
        <v>772462</v>
      </c>
      <c r="AD43" s="95">
        <f t="shared" si="11"/>
        <v>1417097</v>
      </c>
      <c r="AE43" s="95">
        <f t="shared" si="11"/>
        <v>2198199</v>
      </c>
      <c r="AF43" s="97">
        <f>AF37+AF42</f>
        <v>643890</v>
      </c>
      <c r="AG43" s="95">
        <f>AG37+AG42</f>
        <v>1239964</v>
      </c>
      <c r="AH43" s="95">
        <f>AH37+AH42</f>
        <v>1889568</v>
      </c>
      <c r="AI43" s="97">
        <v>635781.9025449078</v>
      </c>
      <c r="AJ43" s="95">
        <v>1086998.0974550925</v>
      </c>
      <c r="AK43" s="95">
        <v>1720948</v>
      </c>
    </row>
    <row r="44" spans="25:31" ht="11.25" customHeight="1">
      <c r="Y44" s="30"/>
      <c r="AC44" s="108"/>
      <c r="AD44" s="108"/>
      <c r="AE44" s="108"/>
    </row>
    <row r="45" spans="23:34" ht="11.25" customHeight="1">
      <c r="W45" s="30"/>
      <c r="X45" s="30"/>
      <c r="Y45" s="30"/>
      <c r="AC45" s="107" t="s">
        <v>84</v>
      </c>
      <c r="AD45" s="107"/>
      <c r="AE45" s="107"/>
      <c r="AF45" s="107"/>
      <c r="AG45" s="107"/>
      <c r="AH45" s="107"/>
    </row>
    <row r="46" ht="11.25">
      <c r="X46" s="30"/>
    </row>
  </sheetData>
  <sheetProtection/>
  <mergeCells count="13">
    <mergeCell ref="L1:N1"/>
    <mergeCell ref="I1:K1"/>
    <mergeCell ref="F1:H1"/>
    <mergeCell ref="W1:Y1"/>
    <mergeCell ref="T1:V1"/>
    <mergeCell ref="O1:Q1"/>
    <mergeCell ref="Z1:AB1"/>
    <mergeCell ref="C1:D1"/>
    <mergeCell ref="AI1:AK1"/>
    <mergeCell ref="AC1:AE1"/>
    <mergeCell ref="AC45:AH45"/>
    <mergeCell ref="AF1:AH1"/>
    <mergeCell ref="AC44:AE4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105" r:id="rId1"/>
  <headerFooter alignWithMargins="0">
    <oddHeader>&amp;C&amp;"Arial,Bold"&amp;12Registrations and deliveries - Mopeds, Motorcycles, PTWs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T71" sqref="T71"/>
    </sheetView>
  </sheetViews>
  <sheetFormatPr defaultColWidth="9.140625" defaultRowHeight="12.75"/>
  <sheetData/>
  <sheetProtection/>
  <printOptions vertic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5" r:id="rId2"/>
  <headerFooter alignWithMargins="0">
    <oddHeader>&amp;C&amp;"Arial,Bold"&amp;12Registrations and Deliveries
2001 - 2009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20">
      <selection activeCell="AI14" sqref="AI14:AK14"/>
    </sheetView>
  </sheetViews>
  <sheetFormatPr defaultColWidth="9.140625" defaultRowHeight="12.75"/>
  <cols>
    <col min="1" max="1" width="12.00390625" style="29" customWidth="1"/>
    <col min="2" max="2" width="3.140625" style="29" customWidth="1"/>
    <col min="3" max="3" width="8.57421875" style="29" customWidth="1"/>
    <col min="4" max="5" width="9.140625" style="29" customWidth="1"/>
    <col min="6" max="6" width="8.57421875" style="29" customWidth="1"/>
    <col min="7" max="7" width="9.140625" style="29" customWidth="1"/>
    <col min="8" max="8" width="10.57421875" style="29" bestFit="1" customWidth="1"/>
    <col min="9" max="9" width="8.57421875" style="29" customWidth="1"/>
    <col min="10" max="11" width="10.57421875" style="29" bestFit="1" customWidth="1"/>
    <col min="12" max="12" width="8.421875" style="29" customWidth="1"/>
    <col min="13" max="14" width="10.57421875" style="29" bestFit="1" customWidth="1"/>
    <col min="15" max="15" width="12.00390625" style="29" customWidth="1"/>
    <col min="16" max="16" width="3.140625" style="29" customWidth="1"/>
    <col min="17" max="17" width="8.8515625" style="29" customWidth="1"/>
    <col min="18" max="19" width="10.57421875" style="29" bestFit="1" customWidth="1"/>
    <col min="20" max="20" width="8.421875" style="29" customWidth="1"/>
    <col min="21" max="22" width="10.57421875" style="29" bestFit="1" customWidth="1"/>
    <col min="23" max="23" width="8.7109375" style="29" customWidth="1"/>
    <col min="24" max="25" width="10.57421875" style="29" bestFit="1" customWidth="1"/>
    <col min="26" max="27" width="8.421875" style="29" customWidth="1"/>
    <col min="28" max="28" width="10.57421875" style="29" bestFit="1" customWidth="1"/>
    <col min="29" max="29" width="9.7109375" style="29" hidden="1" customWidth="1"/>
    <col min="30" max="31" width="0" style="29" hidden="1" customWidth="1"/>
    <col min="32" max="16384" width="9.140625" style="29" customWidth="1"/>
  </cols>
  <sheetData>
    <row r="1" spans="1:37" ht="11.25">
      <c r="A1" s="31"/>
      <c r="B1" s="2"/>
      <c r="C1" s="116">
        <v>2001</v>
      </c>
      <c r="D1" s="117"/>
      <c r="E1" s="118"/>
      <c r="F1" s="116">
        <v>2002</v>
      </c>
      <c r="G1" s="117"/>
      <c r="H1" s="118"/>
      <c r="I1" s="116">
        <v>2003</v>
      </c>
      <c r="J1" s="117"/>
      <c r="K1" s="118"/>
      <c r="L1" s="111" t="s">
        <v>0</v>
      </c>
      <c r="M1" s="112"/>
      <c r="N1" s="113"/>
      <c r="O1" s="31"/>
      <c r="P1" s="2"/>
      <c r="Q1" s="111" t="s">
        <v>1</v>
      </c>
      <c r="R1" s="112"/>
      <c r="S1" s="113"/>
      <c r="T1" s="111" t="s">
        <v>2</v>
      </c>
      <c r="U1" s="112"/>
      <c r="V1" s="113"/>
      <c r="W1" s="111" t="s">
        <v>3</v>
      </c>
      <c r="X1" s="112"/>
      <c r="Y1" s="113"/>
      <c r="Z1" s="111" t="s">
        <v>4</v>
      </c>
      <c r="AA1" s="112"/>
      <c r="AB1" s="113"/>
      <c r="AC1" s="114" t="s">
        <v>82</v>
      </c>
      <c r="AD1" s="115"/>
      <c r="AE1" s="115"/>
      <c r="AF1" s="111" t="s">
        <v>82</v>
      </c>
      <c r="AG1" s="112"/>
      <c r="AH1" s="113"/>
      <c r="AI1" s="111" t="s">
        <v>85</v>
      </c>
      <c r="AJ1" s="112"/>
      <c r="AK1" s="113"/>
    </row>
    <row r="2" spans="1:37" ht="11.25">
      <c r="A2" s="32"/>
      <c r="B2" s="3"/>
      <c r="C2" s="4" t="s">
        <v>80</v>
      </c>
      <c r="D2" s="3" t="s">
        <v>81</v>
      </c>
      <c r="E2" s="3" t="s">
        <v>67</v>
      </c>
      <c r="F2" s="17" t="s">
        <v>80</v>
      </c>
      <c r="G2" s="18" t="s">
        <v>81</v>
      </c>
      <c r="H2" s="3" t="s">
        <v>67</v>
      </c>
      <c r="I2" s="17" t="s">
        <v>80</v>
      </c>
      <c r="J2" s="3" t="s">
        <v>81</v>
      </c>
      <c r="K2" s="3" t="s">
        <v>67</v>
      </c>
      <c r="L2" s="17" t="s">
        <v>80</v>
      </c>
      <c r="M2" s="18" t="s">
        <v>81</v>
      </c>
      <c r="N2" s="33" t="s">
        <v>67</v>
      </c>
      <c r="O2" s="32"/>
      <c r="P2" s="3"/>
      <c r="Q2" s="17" t="s">
        <v>80</v>
      </c>
      <c r="R2" s="3" t="s">
        <v>81</v>
      </c>
      <c r="S2" s="3" t="s">
        <v>67</v>
      </c>
      <c r="T2" s="17" t="s">
        <v>80</v>
      </c>
      <c r="U2" s="18" t="s">
        <v>81</v>
      </c>
      <c r="V2" s="3" t="s">
        <v>67</v>
      </c>
      <c r="W2" s="17" t="s">
        <v>80</v>
      </c>
      <c r="X2" s="3" t="s">
        <v>81</v>
      </c>
      <c r="Y2" s="3" t="s">
        <v>67</v>
      </c>
      <c r="Z2" s="17" t="s">
        <v>80</v>
      </c>
      <c r="AA2" s="3" t="s">
        <v>81</v>
      </c>
      <c r="AB2" s="33" t="s">
        <v>67</v>
      </c>
      <c r="AC2" s="17" t="s">
        <v>80</v>
      </c>
      <c r="AD2" s="3" t="s">
        <v>81</v>
      </c>
      <c r="AE2" s="3" t="s">
        <v>67</v>
      </c>
      <c r="AF2" s="17" t="s">
        <v>80</v>
      </c>
      <c r="AG2" s="3" t="s">
        <v>81</v>
      </c>
      <c r="AH2" s="33" t="s">
        <v>67</v>
      </c>
      <c r="AI2" s="17" t="s">
        <v>80</v>
      </c>
      <c r="AJ2" s="3" t="s">
        <v>81</v>
      </c>
      <c r="AK2" s="33" t="s">
        <v>67</v>
      </c>
    </row>
    <row r="3" spans="1:37" ht="11.25">
      <c r="A3" s="51" t="s">
        <v>5</v>
      </c>
      <c r="B3" s="52" t="s">
        <v>6</v>
      </c>
      <c r="C3" s="57">
        <v>334446</v>
      </c>
      <c r="D3" s="55">
        <v>294843</v>
      </c>
      <c r="E3" s="55">
        <f>C3+D3</f>
        <v>629289</v>
      </c>
      <c r="F3" s="57">
        <v>304255</v>
      </c>
      <c r="G3" s="55">
        <v>294648</v>
      </c>
      <c r="H3" s="55">
        <f>F3+G3</f>
        <v>598903</v>
      </c>
      <c r="I3" s="57">
        <v>286919</v>
      </c>
      <c r="J3" s="55">
        <v>305481</v>
      </c>
      <c r="K3" s="55">
        <f>I3+J3</f>
        <v>592400</v>
      </c>
      <c r="L3" s="57">
        <v>280993</v>
      </c>
      <c r="M3" s="55">
        <v>315638</v>
      </c>
      <c r="N3" s="55">
        <f>L3+M3</f>
        <v>596631</v>
      </c>
      <c r="O3" s="51" t="s">
        <v>5</v>
      </c>
      <c r="P3" s="52" t="s">
        <v>6</v>
      </c>
      <c r="Q3" s="57">
        <v>285194</v>
      </c>
      <c r="R3" s="55">
        <v>326286</v>
      </c>
      <c r="S3" s="55">
        <f>Q3+R3</f>
        <v>611480</v>
      </c>
      <c r="T3" s="57">
        <v>290157</v>
      </c>
      <c r="U3" s="55">
        <f>132597+198210+7914</f>
        <v>338721</v>
      </c>
      <c r="V3" s="55">
        <f>T3+U3</f>
        <v>628878</v>
      </c>
      <c r="W3" s="57">
        <v>295871</v>
      </c>
      <c r="X3" s="55">
        <f>140034+205457+9428</f>
        <v>354919</v>
      </c>
      <c r="Y3" s="55">
        <f>W3+X3</f>
        <v>650790</v>
      </c>
      <c r="Z3" s="57">
        <v>302592</v>
      </c>
      <c r="AA3" s="55">
        <f>149282+211830+11000</f>
        <v>372112</v>
      </c>
      <c r="AB3" s="55">
        <f>Z3+AA3</f>
        <v>674704</v>
      </c>
      <c r="AC3" s="11"/>
      <c r="AD3" s="77"/>
      <c r="AE3" s="5">
        <f>AC3+AD3</f>
        <v>0</v>
      </c>
      <c r="AF3" s="57">
        <f>305042+12694+16242+1234</f>
        <v>335212</v>
      </c>
      <c r="AG3" s="55">
        <v>376880</v>
      </c>
      <c r="AH3" s="63">
        <f>AF3+AG3</f>
        <v>712092</v>
      </c>
      <c r="AI3" s="57">
        <v>303908</v>
      </c>
      <c r="AJ3" s="55">
        <v>392806</v>
      </c>
      <c r="AK3" s="63">
        <v>696714</v>
      </c>
    </row>
    <row r="4" spans="1:37" ht="11.25">
      <c r="A4" s="51" t="s">
        <v>7</v>
      </c>
      <c r="B4" s="52" t="s">
        <v>8</v>
      </c>
      <c r="C4" s="57">
        <v>350000</v>
      </c>
      <c r="D4" s="55">
        <v>289813</v>
      </c>
      <c r="E4" s="55">
        <f>C4+D4</f>
        <v>639813</v>
      </c>
      <c r="F4" s="57">
        <v>350000</v>
      </c>
      <c r="G4" s="55">
        <v>301217</v>
      </c>
      <c r="H4" s="55">
        <f>F4+G4</f>
        <v>651217</v>
      </c>
      <c r="I4" s="57">
        <v>350000</v>
      </c>
      <c r="J4" s="55">
        <v>315422</v>
      </c>
      <c r="K4" s="55">
        <f>I4+J4</f>
        <v>665422</v>
      </c>
      <c r="L4" s="57">
        <f>'[2]Parc 1994-2005'!$L$6</f>
        <v>300000</v>
      </c>
      <c r="M4" s="55">
        <v>328617</v>
      </c>
      <c r="N4" s="55">
        <f>L4+M4</f>
        <v>628617</v>
      </c>
      <c r="O4" s="51" t="s">
        <v>7</v>
      </c>
      <c r="P4" s="52" t="s">
        <v>8</v>
      </c>
      <c r="Q4" s="57">
        <f>'[2]Parc 1994-2005'!$M$6</f>
        <v>290000</v>
      </c>
      <c r="R4" s="55">
        <v>341861</v>
      </c>
      <c r="S4" s="55">
        <f>Q4+R4</f>
        <v>631861</v>
      </c>
      <c r="T4" s="57">
        <v>293000</v>
      </c>
      <c r="U4" s="55">
        <v>355933</v>
      </c>
      <c r="V4" s="55">
        <f>T4+U4</f>
        <v>648933</v>
      </c>
      <c r="W4" s="57">
        <v>280000</v>
      </c>
      <c r="X4" s="55">
        <v>371498</v>
      </c>
      <c r="Y4" s="55">
        <f>W4+X4</f>
        <v>651498</v>
      </c>
      <c r="Z4" s="57">
        <v>280000</v>
      </c>
      <c r="AA4" s="55">
        <v>388280</v>
      </c>
      <c r="AB4" s="55">
        <f>Z4+AA4</f>
        <v>668280</v>
      </c>
      <c r="AC4" s="11"/>
      <c r="AD4" s="77"/>
      <c r="AE4" s="5">
        <f>AC4+AD4</f>
        <v>0</v>
      </c>
      <c r="AF4" s="57">
        <v>260000</v>
      </c>
      <c r="AG4" s="55">
        <f>376311+24179</f>
        <v>400490</v>
      </c>
      <c r="AH4" s="63">
        <f>AF4+AG4</f>
        <v>660490</v>
      </c>
      <c r="AI4" s="57">
        <v>250000</v>
      </c>
      <c r="AJ4" s="55">
        <v>418915</v>
      </c>
      <c r="AK4" s="63">
        <v>668915</v>
      </c>
    </row>
    <row r="5" spans="1:37" ht="11.25">
      <c r="A5" s="51" t="s">
        <v>9</v>
      </c>
      <c r="B5" s="58" t="s">
        <v>10</v>
      </c>
      <c r="C5" s="57"/>
      <c r="D5" s="55"/>
      <c r="E5" s="55"/>
      <c r="F5" s="57"/>
      <c r="G5" s="55"/>
      <c r="H5" s="55"/>
      <c r="I5" s="57"/>
      <c r="J5" s="55"/>
      <c r="K5" s="55"/>
      <c r="L5" s="57"/>
      <c r="M5" s="55"/>
      <c r="N5" s="55"/>
      <c r="O5" s="51" t="s">
        <v>9</v>
      </c>
      <c r="P5" s="58" t="s">
        <v>10</v>
      </c>
      <c r="Q5" s="57"/>
      <c r="R5" s="55"/>
      <c r="S5" s="55"/>
      <c r="T5" s="57"/>
      <c r="U5" s="55"/>
      <c r="V5" s="55"/>
      <c r="W5" s="57"/>
      <c r="X5" s="55"/>
      <c r="Y5" s="55"/>
      <c r="Z5" s="57"/>
      <c r="AA5" s="55"/>
      <c r="AB5" s="55"/>
      <c r="AC5" s="12"/>
      <c r="AD5" s="78"/>
      <c r="AE5" s="6"/>
      <c r="AF5" s="57"/>
      <c r="AG5" s="55"/>
      <c r="AH5" s="63"/>
      <c r="AI5" s="57"/>
      <c r="AJ5" s="55"/>
      <c r="AK5" s="63"/>
    </row>
    <row r="6" spans="1:37" ht="11.25">
      <c r="A6" s="60" t="s">
        <v>11</v>
      </c>
      <c r="B6" s="52" t="s">
        <v>12</v>
      </c>
      <c r="C6" s="53">
        <v>40795</v>
      </c>
      <c r="D6" s="55">
        <f>17006+56</f>
        <v>17062</v>
      </c>
      <c r="E6" s="55">
        <f aca="true" t="shared" si="0" ref="E6:E16">C6+D6</f>
        <v>57857</v>
      </c>
      <c r="F6" s="53">
        <v>35359</v>
      </c>
      <c r="G6" s="55">
        <f>19451+56</f>
        <v>19507</v>
      </c>
      <c r="H6" s="55">
        <f aca="true" t="shared" si="1" ref="H6:H16">F6+G6</f>
        <v>54866</v>
      </c>
      <c r="I6" s="53">
        <v>36676</v>
      </c>
      <c r="J6" s="55">
        <v>20726</v>
      </c>
      <c r="K6" s="55">
        <f aca="true" t="shared" si="2" ref="K6:K16">I6+J6</f>
        <v>57402</v>
      </c>
      <c r="L6" s="53">
        <v>35060</v>
      </c>
      <c r="M6" s="55">
        <v>21538</v>
      </c>
      <c r="N6" s="55">
        <f aca="true" t="shared" si="3" ref="N6:N16">L6+M6</f>
        <v>56598</v>
      </c>
      <c r="O6" s="60" t="s">
        <v>11</v>
      </c>
      <c r="P6" s="52" t="s">
        <v>12</v>
      </c>
      <c r="Q6" s="53">
        <v>36909</v>
      </c>
      <c r="R6" s="55">
        <v>24829</v>
      </c>
      <c r="S6" s="55">
        <f aca="true" t="shared" si="4" ref="S6:S16">Q6+R6</f>
        <v>61738</v>
      </c>
      <c r="T6" s="53">
        <v>31947</v>
      </c>
      <c r="U6" s="55">
        <v>23410</v>
      </c>
      <c r="V6" s="55">
        <f aca="true" t="shared" si="5" ref="V6:V16">T6+U6</f>
        <v>55357</v>
      </c>
      <c r="W6" s="57">
        <v>30512</v>
      </c>
      <c r="X6" s="55">
        <v>25060</v>
      </c>
      <c r="Y6" s="55">
        <f aca="true" t="shared" si="6" ref="Y6:Y16">W6+X6</f>
        <v>55572</v>
      </c>
      <c r="Z6" s="57">
        <v>29203</v>
      </c>
      <c r="AA6" s="55">
        <v>28092</v>
      </c>
      <c r="AB6" s="55">
        <f aca="true" t="shared" si="7" ref="AB6:AB16">Z6+AA6</f>
        <v>57295</v>
      </c>
      <c r="AC6" s="12"/>
      <c r="AD6" s="78"/>
      <c r="AE6" s="6">
        <f>AC6+AD6</f>
        <v>0</v>
      </c>
      <c r="AF6" s="57">
        <v>27265</v>
      </c>
      <c r="AG6" s="55">
        <v>30358</v>
      </c>
      <c r="AH6" s="63">
        <f aca="true" t="shared" si="8" ref="AH6:AH16">AF6+AG6</f>
        <v>57623</v>
      </c>
      <c r="AI6" s="57">
        <v>25322</v>
      </c>
      <c r="AJ6" s="55">
        <v>32079</v>
      </c>
      <c r="AK6" s="63">
        <v>57401</v>
      </c>
    </row>
    <row r="7" spans="1:37" ht="11.25">
      <c r="A7" s="60" t="s">
        <v>13</v>
      </c>
      <c r="B7" s="52" t="s">
        <v>14</v>
      </c>
      <c r="C7" s="57">
        <v>19747</v>
      </c>
      <c r="D7" s="55">
        <v>755482</v>
      </c>
      <c r="E7" s="55">
        <f t="shared" si="0"/>
        <v>775229</v>
      </c>
      <c r="F7" s="57">
        <v>32131</v>
      </c>
      <c r="G7" s="55">
        <v>760219</v>
      </c>
      <c r="H7" s="55">
        <f t="shared" si="1"/>
        <v>792350</v>
      </c>
      <c r="I7" s="57">
        <v>39225</v>
      </c>
      <c r="J7" s="55">
        <v>751634</v>
      </c>
      <c r="K7" s="55">
        <f t="shared" si="2"/>
        <v>790859</v>
      </c>
      <c r="L7" s="57">
        <v>45223</v>
      </c>
      <c r="M7" s="55">
        <v>711336</v>
      </c>
      <c r="N7" s="55">
        <f t="shared" si="3"/>
        <v>756559</v>
      </c>
      <c r="O7" s="60" t="s">
        <v>13</v>
      </c>
      <c r="P7" s="52" t="s">
        <v>14</v>
      </c>
      <c r="Q7" s="57">
        <v>52806</v>
      </c>
      <c r="R7" s="55">
        <v>741194</v>
      </c>
      <c r="S7" s="55">
        <f t="shared" si="4"/>
        <v>794000</v>
      </c>
      <c r="T7" s="57">
        <v>60879</v>
      </c>
      <c r="U7" s="55">
        <v>761824</v>
      </c>
      <c r="V7" s="55">
        <f t="shared" si="5"/>
        <v>822703</v>
      </c>
      <c r="W7" s="57">
        <v>70136</v>
      </c>
      <c r="X7" s="55">
        <v>789995</v>
      </c>
      <c r="Y7" s="55">
        <f t="shared" si="6"/>
        <v>860131</v>
      </c>
      <c r="Z7" s="57">
        <v>78863</v>
      </c>
      <c r="AA7" s="55">
        <v>813933</v>
      </c>
      <c r="AB7" s="55">
        <f t="shared" si="7"/>
        <v>892796</v>
      </c>
      <c r="AC7" s="12"/>
      <c r="AD7" s="78"/>
      <c r="AE7" s="6">
        <f>AC7+AD7</f>
        <v>0</v>
      </c>
      <c r="AF7" s="57">
        <v>85770</v>
      </c>
      <c r="AG7" s="55">
        <v>817576</v>
      </c>
      <c r="AH7" s="63">
        <f t="shared" si="8"/>
        <v>903346</v>
      </c>
      <c r="AI7" s="57">
        <v>478184</v>
      </c>
      <c r="AJ7" s="55">
        <v>446107</v>
      </c>
      <c r="AK7" s="63">
        <v>924291</v>
      </c>
    </row>
    <row r="8" spans="1:37" ht="11.25">
      <c r="A8" s="60" t="s">
        <v>15</v>
      </c>
      <c r="B8" s="52" t="s">
        <v>16</v>
      </c>
      <c r="C8" s="57">
        <v>1577609</v>
      </c>
      <c r="D8" s="55">
        <v>3557360</v>
      </c>
      <c r="E8" s="55">
        <f t="shared" si="0"/>
        <v>5134969</v>
      </c>
      <c r="F8" s="57">
        <v>1600000</v>
      </c>
      <c r="G8" s="55">
        <v>3656873</v>
      </c>
      <c r="H8" s="55">
        <f t="shared" si="1"/>
        <v>5256873</v>
      </c>
      <c r="I8" s="57">
        <v>1561258</v>
      </c>
      <c r="J8" s="55">
        <v>3744971</v>
      </c>
      <c r="K8" s="55">
        <f t="shared" si="2"/>
        <v>5306229</v>
      </c>
      <c r="L8" s="57">
        <f>'[2]Parc 1994-2005'!$L$10</f>
        <v>1634584</v>
      </c>
      <c r="M8" s="55">
        <v>3827899</v>
      </c>
      <c r="N8" s="55">
        <f t="shared" si="3"/>
        <v>5462483</v>
      </c>
      <c r="O8" s="60" t="s">
        <v>15</v>
      </c>
      <c r="P8" s="52" t="s">
        <v>16</v>
      </c>
      <c r="Q8" s="57">
        <f>'[2]Parc 1994-2005'!$M$10</f>
        <v>1749957</v>
      </c>
      <c r="R8" s="55">
        <f>'[2]Parc 1994-2005'!$M$47</f>
        <v>3902512</v>
      </c>
      <c r="S8" s="55">
        <f t="shared" si="4"/>
        <v>5652469</v>
      </c>
      <c r="T8" s="57">
        <v>1776321</v>
      </c>
      <c r="U8" s="55">
        <v>3969103</v>
      </c>
      <c r="V8" s="55">
        <f t="shared" si="5"/>
        <v>5745424</v>
      </c>
      <c r="W8" s="57">
        <v>1895486</v>
      </c>
      <c r="X8" s="55">
        <v>3566122</v>
      </c>
      <c r="Y8" s="55">
        <f t="shared" si="6"/>
        <v>5461608</v>
      </c>
      <c r="Z8" s="57">
        <v>1947063</v>
      </c>
      <c r="AA8" s="55">
        <v>3658590</v>
      </c>
      <c r="AB8" s="55">
        <f t="shared" si="7"/>
        <v>5605653</v>
      </c>
      <c r="AC8" s="11">
        <v>2153200</v>
      </c>
      <c r="AD8" s="77"/>
      <c r="AE8" s="5">
        <f>AC8+AD8</f>
        <v>2153200</v>
      </c>
      <c r="AF8" s="57">
        <v>2153200</v>
      </c>
      <c r="AG8" s="55">
        <v>3556348</v>
      </c>
      <c r="AH8" s="63">
        <f t="shared" si="8"/>
        <v>5709548</v>
      </c>
      <c r="AI8" s="57">
        <v>2059679</v>
      </c>
      <c r="AJ8" s="55">
        <v>3827894</v>
      </c>
      <c r="AK8" s="63">
        <v>5887573</v>
      </c>
    </row>
    <row r="9" spans="1:37" ht="11.25">
      <c r="A9" s="60" t="s">
        <v>17</v>
      </c>
      <c r="B9" s="52" t="s">
        <v>18</v>
      </c>
      <c r="C9" s="57">
        <f>'[2]Parc 1994-2005'!$I$11</f>
        <v>67975</v>
      </c>
      <c r="D9" s="55">
        <f>'[2]Parc 1994-2005'!$I$48</f>
        <v>78390</v>
      </c>
      <c r="E9" s="55">
        <f t="shared" si="0"/>
        <v>146365</v>
      </c>
      <c r="F9" s="57">
        <f>'[2]Parc 1994-2005'!$J$11</f>
        <v>68591</v>
      </c>
      <c r="G9" s="55">
        <f>'[2]Parc 1994-2005'!$J$48</f>
        <v>82731</v>
      </c>
      <c r="H9" s="55">
        <f t="shared" si="1"/>
        <v>151322</v>
      </c>
      <c r="I9" s="57">
        <v>67961</v>
      </c>
      <c r="J9" s="55">
        <v>87779</v>
      </c>
      <c r="K9" s="55">
        <f t="shared" si="2"/>
        <v>155740</v>
      </c>
      <c r="L9" s="57">
        <f>'[2]Parc 1994-2005'!$L$11</f>
        <v>67313</v>
      </c>
      <c r="M9" s="55">
        <f>'[2]Parc 1994-2005'!$L$48</f>
        <v>94815</v>
      </c>
      <c r="N9" s="55">
        <f t="shared" si="3"/>
        <v>162128</v>
      </c>
      <c r="O9" s="60" t="s">
        <v>17</v>
      </c>
      <c r="P9" s="52" t="s">
        <v>18</v>
      </c>
      <c r="Q9" s="57">
        <f>'[2]Parc 1994-2005'!$M$11</f>
        <v>66653</v>
      </c>
      <c r="R9" s="55">
        <f>'[2]Parc 1994-2005'!$M$48</f>
        <v>105264</v>
      </c>
      <c r="S9" s="55">
        <f t="shared" si="4"/>
        <v>171917</v>
      </c>
      <c r="T9" s="57">
        <v>65284</v>
      </c>
      <c r="U9" s="55">
        <v>118752</v>
      </c>
      <c r="V9" s="55">
        <f t="shared" si="5"/>
        <v>184036</v>
      </c>
      <c r="W9" s="57">
        <v>63260</v>
      </c>
      <c r="X9" s="55">
        <v>133892</v>
      </c>
      <c r="Y9" s="55">
        <f t="shared" si="6"/>
        <v>197152</v>
      </c>
      <c r="Z9" s="57">
        <v>61223</v>
      </c>
      <c r="AA9" s="55">
        <v>143458</v>
      </c>
      <c r="AB9" s="55">
        <f t="shared" si="7"/>
        <v>204681</v>
      </c>
      <c r="AC9" s="11"/>
      <c r="AD9" s="77"/>
      <c r="AE9" s="5">
        <f>AC9+AD9</f>
        <v>0</v>
      </c>
      <c r="AF9" s="57">
        <v>57863</v>
      </c>
      <c r="AG9" s="55">
        <v>147339</v>
      </c>
      <c r="AH9" s="63">
        <f t="shared" si="8"/>
        <v>205202</v>
      </c>
      <c r="AI9" s="57">
        <v>54842</v>
      </c>
      <c r="AJ9" s="55">
        <v>148766</v>
      </c>
      <c r="AK9" s="63">
        <v>203608</v>
      </c>
    </row>
    <row r="10" spans="1:37" ht="11.25">
      <c r="A10" s="51" t="s">
        <v>19</v>
      </c>
      <c r="B10" s="52" t="s">
        <v>20</v>
      </c>
      <c r="C10" s="57"/>
      <c r="D10" s="55">
        <v>6800</v>
      </c>
      <c r="E10" s="55">
        <f t="shared" si="0"/>
        <v>6800</v>
      </c>
      <c r="F10" s="57"/>
      <c r="G10" s="55">
        <v>7300</v>
      </c>
      <c r="H10" s="55">
        <f t="shared" si="1"/>
        <v>7300</v>
      </c>
      <c r="I10" s="57"/>
      <c r="J10" s="55">
        <v>8100</v>
      </c>
      <c r="K10" s="55">
        <f t="shared" si="2"/>
        <v>8100</v>
      </c>
      <c r="L10" s="57"/>
      <c r="M10" s="55">
        <v>9100</v>
      </c>
      <c r="N10" s="55">
        <f t="shared" si="3"/>
        <v>9100</v>
      </c>
      <c r="O10" s="51" t="s">
        <v>19</v>
      </c>
      <c r="P10" s="52" t="s">
        <v>20</v>
      </c>
      <c r="Q10" s="57"/>
      <c r="R10" s="55">
        <v>10200</v>
      </c>
      <c r="S10" s="55">
        <f t="shared" si="4"/>
        <v>10200</v>
      </c>
      <c r="T10" s="57"/>
      <c r="U10" s="55">
        <v>12600</v>
      </c>
      <c r="V10" s="55">
        <f t="shared" si="5"/>
        <v>12600</v>
      </c>
      <c r="W10" s="57"/>
      <c r="X10" s="55">
        <v>14780</v>
      </c>
      <c r="Y10" s="55">
        <f t="shared" si="6"/>
        <v>14780</v>
      </c>
      <c r="Z10" s="57"/>
      <c r="AA10" s="55">
        <v>17622</v>
      </c>
      <c r="AB10" s="55">
        <f t="shared" si="7"/>
        <v>17622</v>
      </c>
      <c r="AC10" s="12"/>
      <c r="AD10" s="78"/>
      <c r="AE10" s="6">
        <f>AC10+AD10</f>
        <v>0</v>
      </c>
      <c r="AF10" s="57"/>
      <c r="AG10" s="55">
        <v>18626</v>
      </c>
      <c r="AH10" s="63">
        <f t="shared" si="8"/>
        <v>18626</v>
      </c>
      <c r="AI10" s="57">
        <v>16378</v>
      </c>
      <c r="AJ10" s="55">
        <v>19671</v>
      </c>
      <c r="AK10" s="63">
        <v>36049</v>
      </c>
    </row>
    <row r="11" spans="1:37" ht="11.25">
      <c r="A11" s="51" t="s">
        <v>22</v>
      </c>
      <c r="B11" s="52" t="s">
        <v>23</v>
      </c>
      <c r="C11" s="57">
        <v>167915</v>
      </c>
      <c r="D11" s="55">
        <v>679817</v>
      </c>
      <c r="E11" s="55">
        <f t="shared" si="0"/>
        <v>847732</v>
      </c>
      <c r="F11" s="57">
        <v>165365</v>
      </c>
      <c r="G11" s="55">
        <v>703682</v>
      </c>
      <c r="H11" s="55">
        <f t="shared" si="1"/>
        <v>869047</v>
      </c>
      <c r="I11" s="57">
        <v>174013</v>
      </c>
      <c r="J11" s="55">
        <v>707369</v>
      </c>
      <c r="K11" s="55">
        <f t="shared" si="2"/>
        <v>881382</v>
      </c>
      <c r="L11" s="57">
        <f>'[2]Parc 1994-2005'!$L$13</f>
        <v>178637</v>
      </c>
      <c r="M11" s="55">
        <v>714549</v>
      </c>
      <c r="N11" s="55">
        <f t="shared" si="3"/>
        <v>893186</v>
      </c>
      <c r="O11" s="51" t="s">
        <v>22</v>
      </c>
      <c r="P11" s="52" t="s">
        <v>23</v>
      </c>
      <c r="Q11" s="57">
        <f>'[2]Parc 1994-2005'!$M$13</f>
        <v>185851</v>
      </c>
      <c r="R11" s="55">
        <f>'[2]Parc 1994-2005'!$M$50</f>
        <v>720352</v>
      </c>
      <c r="S11" s="55">
        <f t="shared" si="4"/>
        <v>906203</v>
      </c>
      <c r="T11" s="57">
        <v>230000</v>
      </c>
      <c r="U11" s="55">
        <v>838922</v>
      </c>
      <c r="V11" s="55">
        <f t="shared" si="5"/>
        <v>1068922</v>
      </c>
      <c r="W11" s="57"/>
      <c r="X11" s="55">
        <v>931527</v>
      </c>
      <c r="Y11" s="55">
        <f t="shared" si="6"/>
        <v>931527</v>
      </c>
      <c r="Z11" s="57"/>
      <c r="AA11" s="55">
        <v>1023619</v>
      </c>
      <c r="AB11" s="55">
        <f t="shared" si="7"/>
        <v>1023619</v>
      </c>
      <c r="AC11" s="11"/>
      <c r="AD11" s="5"/>
      <c r="AE11" s="5">
        <f>AD11</f>
        <v>0</v>
      </c>
      <c r="AF11" s="57"/>
      <c r="AG11" s="55"/>
      <c r="AH11" s="63"/>
      <c r="AI11" s="57"/>
      <c r="AJ11" s="55">
        <v>1499133</v>
      </c>
      <c r="AK11" s="63">
        <v>1499133</v>
      </c>
    </row>
    <row r="12" spans="1:37" ht="11.25">
      <c r="A12" s="51" t="s">
        <v>24</v>
      </c>
      <c r="B12" s="52" t="s">
        <v>25</v>
      </c>
      <c r="C12" s="57">
        <v>1806758</v>
      </c>
      <c r="D12" s="55">
        <v>1483442</v>
      </c>
      <c r="E12" s="55">
        <f t="shared" si="0"/>
        <v>3290200</v>
      </c>
      <c r="F12" s="57">
        <v>2044242</v>
      </c>
      <c r="G12" s="55">
        <v>1517208</v>
      </c>
      <c r="H12" s="55">
        <f t="shared" si="1"/>
        <v>3561450</v>
      </c>
      <c r="I12" s="57">
        <v>2143593</v>
      </c>
      <c r="J12" s="55">
        <v>1513526</v>
      </c>
      <c r="K12" s="55">
        <f t="shared" si="2"/>
        <v>3657119</v>
      </c>
      <c r="L12" s="57">
        <f>'[2]Parc 1994-2005'!$L$14</f>
        <v>2242046</v>
      </c>
      <c r="M12" s="55">
        <v>1612082</v>
      </c>
      <c r="N12" s="55">
        <f t="shared" si="3"/>
        <v>3854128</v>
      </c>
      <c r="O12" s="51" t="s">
        <v>24</v>
      </c>
      <c r="P12" s="52" t="s">
        <v>25</v>
      </c>
      <c r="Q12" s="57">
        <v>2311773</v>
      </c>
      <c r="R12" s="55">
        <v>1805827</v>
      </c>
      <c r="S12" s="55">
        <f t="shared" si="4"/>
        <v>4117600</v>
      </c>
      <c r="T12" s="57">
        <v>2343124</v>
      </c>
      <c r="U12" s="55">
        <v>2058022</v>
      </c>
      <c r="V12" s="55">
        <f t="shared" si="5"/>
        <v>4401146</v>
      </c>
      <c r="W12" s="57">
        <v>2430414</v>
      </c>
      <c r="X12" s="55">
        <v>2311346</v>
      </c>
      <c r="Y12" s="55">
        <f t="shared" si="6"/>
        <v>4741760</v>
      </c>
      <c r="Z12" s="57">
        <v>2410685</v>
      </c>
      <c r="AA12" s="55">
        <v>2500819</v>
      </c>
      <c r="AB12" s="55">
        <f t="shared" si="7"/>
        <v>4911504</v>
      </c>
      <c r="AC12" s="11"/>
      <c r="AD12" s="77"/>
      <c r="AE12" s="5">
        <f>AC12+AD12</f>
        <v>0</v>
      </c>
      <c r="AF12" s="57">
        <v>2352205</v>
      </c>
      <c r="AG12" s="55">
        <v>2606674</v>
      </c>
      <c r="AH12" s="63">
        <f t="shared" si="8"/>
        <v>4958879</v>
      </c>
      <c r="AI12" s="57">
        <v>2339203</v>
      </c>
      <c r="AJ12" s="55">
        <v>2628656</v>
      </c>
      <c r="AK12" s="63">
        <v>4967859</v>
      </c>
    </row>
    <row r="13" spans="1:37" ht="11.25">
      <c r="A13" s="51" t="s">
        <v>26</v>
      </c>
      <c r="B13" s="52" t="s">
        <v>27</v>
      </c>
      <c r="C13" s="57">
        <v>103424</v>
      </c>
      <c r="D13" s="55">
        <v>102811</v>
      </c>
      <c r="E13" s="55">
        <f t="shared" si="0"/>
        <v>206235</v>
      </c>
      <c r="F13" s="57">
        <v>107556</v>
      </c>
      <c r="G13" s="55">
        <v>116021</v>
      </c>
      <c r="H13" s="55">
        <f t="shared" si="1"/>
        <v>223577</v>
      </c>
      <c r="I13" s="57">
        <v>115712</v>
      </c>
      <c r="J13" s="55">
        <v>129670</v>
      </c>
      <c r="K13" s="55">
        <f t="shared" si="2"/>
        <v>245382</v>
      </c>
      <c r="L13" s="57">
        <v>129017</v>
      </c>
      <c r="M13" s="55">
        <v>142703</v>
      </c>
      <c r="N13" s="55">
        <f t="shared" si="3"/>
        <v>271720</v>
      </c>
      <c r="O13" s="51" t="s">
        <v>26</v>
      </c>
      <c r="P13" s="52" t="s">
        <v>27</v>
      </c>
      <c r="Q13" s="57">
        <v>145318</v>
      </c>
      <c r="R13" s="55">
        <f>'[2]Parc 1994-2005'!$M$52</f>
        <v>156487</v>
      </c>
      <c r="S13" s="55">
        <f t="shared" si="4"/>
        <v>301805</v>
      </c>
      <c r="T13" s="57">
        <v>166160</v>
      </c>
      <c r="U13" s="55">
        <v>172283</v>
      </c>
      <c r="V13" s="55">
        <f t="shared" si="5"/>
        <v>338443</v>
      </c>
      <c r="W13" s="57">
        <v>188388</v>
      </c>
      <c r="X13" s="55">
        <v>188144</v>
      </c>
      <c r="Y13" s="55">
        <f t="shared" si="6"/>
        <v>376532</v>
      </c>
      <c r="Z13" s="57">
        <v>215165</v>
      </c>
      <c r="AA13" s="55">
        <v>203698</v>
      </c>
      <c r="AB13" s="55">
        <f t="shared" si="7"/>
        <v>418863</v>
      </c>
      <c r="AC13" s="11"/>
      <c r="AD13" s="77"/>
      <c r="AE13" s="5">
        <f>AC13+AD13</f>
        <v>0</v>
      </c>
      <c r="AF13" s="57">
        <v>238174</v>
      </c>
      <c r="AG13" s="55">
        <v>215157</v>
      </c>
      <c r="AH13" s="63">
        <f t="shared" si="8"/>
        <v>453331</v>
      </c>
      <c r="AI13" s="57">
        <v>258241</v>
      </c>
      <c r="AJ13" s="55">
        <v>225504</v>
      </c>
      <c r="AK13" s="63">
        <v>483745</v>
      </c>
    </row>
    <row r="14" spans="1:37" ht="11.25">
      <c r="A14" s="60" t="s">
        <v>28</v>
      </c>
      <c r="B14" s="52" t="s">
        <v>29</v>
      </c>
      <c r="C14" s="57">
        <v>1421000</v>
      </c>
      <c r="D14" s="55">
        <v>1019000</v>
      </c>
      <c r="E14" s="55">
        <f t="shared" si="0"/>
        <v>2440000</v>
      </c>
      <c r="F14" s="57">
        <v>1387000</v>
      </c>
      <c r="G14" s="55">
        <v>1054000</v>
      </c>
      <c r="H14" s="55">
        <f t="shared" si="1"/>
        <v>2441000</v>
      </c>
      <c r="I14" s="57">
        <v>1357000</v>
      </c>
      <c r="J14" s="55">
        <v>1091000</v>
      </c>
      <c r="K14" s="55">
        <f t="shared" si="2"/>
        <v>2448000</v>
      </c>
      <c r="L14" s="57">
        <v>1330779</v>
      </c>
      <c r="M14" s="55">
        <v>1131083</v>
      </c>
      <c r="N14" s="55">
        <f t="shared" si="3"/>
        <v>2461862</v>
      </c>
      <c r="O14" s="60" t="s">
        <v>28</v>
      </c>
      <c r="P14" s="52" t="s">
        <v>29</v>
      </c>
      <c r="Q14" s="57">
        <v>1297698</v>
      </c>
      <c r="R14" s="55">
        <v>1177608</v>
      </c>
      <c r="S14" s="55">
        <f t="shared" si="4"/>
        <v>2475306</v>
      </c>
      <c r="T14" s="57">
        <v>1295316</v>
      </c>
      <c r="U14" s="55">
        <v>1248245</v>
      </c>
      <c r="V14" s="55">
        <f t="shared" si="5"/>
        <v>2543561</v>
      </c>
      <c r="W14" s="57">
        <v>1939000</v>
      </c>
      <c r="X14" s="55">
        <v>1801000</v>
      </c>
      <c r="Y14" s="55">
        <f t="shared" si="6"/>
        <v>3740000</v>
      </c>
      <c r="Z14" s="57">
        <v>1959000</v>
      </c>
      <c r="AA14" s="55">
        <v>1898000</v>
      </c>
      <c r="AB14" s="55">
        <f t="shared" si="7"/>
        <v>3857000</v>
      </c>
      <c r="AC14" s="11">
        <v>1748000</v>
      </c>
      <c r="AD14" s="77">
        <v>1784000</v>
      </c>
      <c r="AE14" s="5">
        <f>AC14+AD14</f>
        <v>3532000</v>
      </c>
      <c r="AF14" s="57">
        <v>1748000</v>
      </c>
      <c r="AG14" s="55">
        <v>1784000</v>
      </c>
      <c r="AH14" s="63">
        <f>AF14+AG14</f>
        <v>3532000</v>
      </c>
      <c r="AI14" s="57">
        <v>1713000</v>
      </c>
      <c r="AJ14" s="55">
        <f>964000+1241000</f>
        <v>2205000</v>
      </c>
      <c r="AK14" s="63">
        <f>AI14+AJ14</f>
        <v>3918000</v>
      </c>
    </row>
    <row r="15" spans="1:37" ht="11.25">
      <c r="A15" s="51" t="s">
        <v>30</v>
      </c>
      <c r="B15" s="52" t="s">
        <v>31</v>
      </c>
      <c r="C15" s="57"/>
      <c r="D15" s="55">
        <v>24305</v>
      </c>
      <c r="E15" s="55">
        <f t="shared" si="0"/>
        <v>24305</v>
      </c>
      <c r="F15" s="57"/>
      <c r="G15" s="55">
        <v>28188</v>
      </c>
      <c r="H15" s="55">
        <f t="shared" si="1"/>
        <v>28188</v>
      </c>
      <c r="I15" s="57"/>
      <c r="J15" s="55">
        <v>33925</v>
      </c>
      <c r="K15" s="55">
        <f t="shared" si="2"/>
        <v>33925</v>
      </c>
      <c r="L15" s="57"/>
      <c r="M15" s="55">
        <v>39315</v>
      </c>
      <c r="N15" s="55">
        <f t="shared" si="3"/>
        <v>39315</v>
      </c>
      <c r="O15" s="51" t="s">
        <v>30</v>
      </c>
      <c r="P15" s="52" t="s">
        <v>31</v>
      </c>
      <c r="Q15" s="57">
        <v>83733</v>
      </c>
      <c r="R15" s="55">
        <v>44196</v>
      </c>
      <c r="S15" s="55">
        <f t="shared" si="4"/>
        <v>127929</v>
      </c>
      <c r="T15" s="57">
        <v>93698</v>
      </c>
      <c r="U15" s="55">
        <v>49788</v>
      </c>
      <c r="V15" s="55">
        <f t="shared" si="5"/>
        <v>143486</v>
      </c>
      <c r="W15" s="57">
        <v>106415</v>
      </c>
      <c r="X15" s="55">
        <v>56401</v>
      </c>
      <c r="Y15" s="55">
        <f t="shared" si="6"/>
        <v>162816</v>
      </c>
      <c r="Z15" s="57">
        <v>120457</v>
      </c>
      <c r="AA15" s="55">
        <v>63357</v>
      </c>
      <c r="AB15" s="55">
        <f t="shared" si="7"/>
        <v>183814</v>
      </c>
      <c r="AC15" s="13"/>
      <c r="AD15" s="79"/>
      <c r="AE15" s="7">
        <f>AC15+AD15</f>
        <v>0</v>
      </c>
      <c r="AF15" s="57">
        <v>120792</v>
      </c>
      <c r="AG15" s="55">
        <v>63691</v>
      </c>
      <c r="AH15" s="63">
        <f t="shared" si="8"/>
        <v>184483</v>
      </c>
      <c r="AI15" s="57">
        <v>114563</v>
      </c>
      <c r="AJ15" s="55">
        <v>62210</v>
      </c>
      <c r="AK15" s="63">
        <v>176773</v>
      </c>
    </row>
    <row r="16" spans="1:37" ht="11.25">
      <c r="A16" s="51" t="s">
        <v>32</v>
      </c>
      <c r="B16" s="52" t="s">
        <v>33</v>
      </c>
      <c r="C16" s="57"/>
      <c r="D16" s="55">
        <v>93060</v>
      </c>
      <c r="E16" s="55">
        <f t="shared" si="0"/>
        <v>93060</v>
      </c>
      <c r="F16" s="57"/>
      <c r="G16" s="55">
        <v>97588</v>
      </c>
      <c r="H16" s="55">
        <f t="shared" si="1"/>
        <v>97588</v>
      </c>
      <c r="I16" s="57"/>
      <c r="J16" s="55">
        <v>103488</v>
      </c>
      <c r="K16" s="55">
        <f t="shared" si="2"/>
        <v>103488</v>
      </c>
      <c r="L16" s="57"/>
      <c r="M16" s="55">
        <v>114033</v>
      </c>
      <c r="N16" s="55">
        <f t="shared" si="3"/>
        <v>114033</v>
      </c>
      <c r="O16" s="51" t="s">
        <v>32</v>
      </c>
      <c r="P16" s="52" t="s">
        <v>33</v>
      </c>
      <c r="Q16" s="57"/>
      <c r="R16" s="55">
        <v>122705</v>
      </c>
      <c r="S16" s="55">
        <f t="shared" si="4"/>
        <v>122705</v>
      </c>
      <c r="T16" s="57"/>
      <c r="U16" s="55">
        <v>130117</v>
      </c>
      <c r="V16" s="55">
        <f t="shared" si="5"/>
        <v>130117</v>
      </c>
      <c r="W16" s="57"/>
      <c r="X16" s="55">
        <v>135865</v>
      </c>
      <c r="Y16" s="55">
        <f t="shared" si="6"/>
        <v>135865</v>
      </c>
      <c r="Z16" s="57"/>
      <c r="AA16" s="55">
        <v>141540</v>
      </c>
      <c r="AB16" s="55">
        <f t="shared" si="7"/>
        <v>141540</v>
      </c>
      <c r="AC16" s="12"/>
      <c r="AD16" s="78"/>
      <c r="AE16" s="6">
        <f>AC16+AD16</f>
        <v>0</v>
      </c>
      <c r="AF16" s="57"/>
      <c r="AG16" s="55">
        <v>141956</v>
      </c>
      <c r="AH16" s="63">
        <f t="shared" si="8"/>
        <v>141956</v>
      </c>
      <c r="AI16" s="57"/>
      <c r="AJ16" s="55">
        <v>142251</v>
      </c>
      <c r="AK16" s="63">
        <v>142251</v>
      </c>
    </row>
    <row r="17" spans="1:37" ht="11.25">
      <c r="A17" s="60" t="s">
        <v>34</v>
      </c>
      <c r="B17" s="52" t="s">
        <v>35</v>
      </c>
      <c r="C17" s="57" t="s">
        <v>21</v>
      </c>
      <c r="D17" s="55">
        <f>'[2]Parc 1994-2005'!$I$56</f>
        <v>32913</v>
      </c>
      <c r="E17" s="55">
        <f>D17</f>
        <v>32913</v>
      </c>
      <c r="F17" s="57"/>
      <c r="G17" s="55">
        <f>'[2]Parc 1994-2005'!$J$56</f>
        <v>33147</v>
      </c>
      <c r="H17" s="55">
        <f>F17+G17</f>
        <v>33147</v>
      </c>
      <c r="I17" s="57"/>
      <c r="J17" s="55">
        <v>35094</v>
      </c>
      <c r="K17" s="55">
        <f aca="true" t="shared" si="9" ref="K17:K22">I17+J17</f>
        <v>35094</v>
      </c>
      <c r="L17" s="57"/>
      <c r="M17" s="55">
        <v>34854</v>
      </c>
      <c r="N17" s="55">
        <f aca="true" t="shared" si="10" ref="N17:N22">L17+M17</f>
        <v>34854</v>
      </c>
      <c r="O17" s="60" t="s">
        <v>34</v>
      </c>
      <c r="P17" s="52" t="s">
        <v>35</v>
      </c>
      <c r="Q17" s="57"/>
      <c r="R17" s="55">
        <v>34300</v>
      </c>
      <c r="S17" s="55">
        <f aca="true" t="shared" si="11" ref="S17:S22">Q17+R17</f>
        <v>34300</v>
      </c>
      <c r="T17" s="57"/>
      <c r="U17" s="55">
        <v>34927</v>
      </c>
      <c r="V17" s="55">
        <f aca="true" t="shared" si="12" ref="V17:V22">T17+U17</f>
        <v>34927</v>
      </c>
      <c r="W17" s="57"/>
      <c r="X17" s="55">
        <v>37178</v>
      </c>
      <c r="Y17" s="55">
        <f aca="true" t="shared" si="13" ref="Y17:Y22">W17+X17</f>
        <v>37178</v>
      </c>
      <c r="Z17" s="57"/>
      <c r="AA17" s="55">
        <v>39409</v>
      </c>
      <c r="AB17" s="55">
        <f aca="true" t="shared" si="14" ref="AB17:AB22">Z17+AA17</f>
        <v>39409</v>
      </c>
      <c r="AC17" s="11"/>
      <c r="AD17" s="77"/>
      <c r="AE17" s="5">
        <f>AD17</f>
        <v>0</v>
      </c>
      <c r="AF17" s="57"/>
      <c r="AG17" s="55">
        <v>39552</v>
      </c>
      <c r="AH17" s="63">
        <f aca="true" t="shared" si="15" ref="AH17:AH22">AF17+AG17</f>
        <v>39552</v>
      </c>
      <c r="AI17" s="57"/>
      <c r="AJ17" s="55">
        <v>38145</v>
      </c>
      <c r="AK17" s="63">
        <v>38145</v>
      </c>
    </row>
    <row r="18" spans="1:37" ht="11.25">
      <c r="A18" s="60" t="s">
        <v>36</v>
      </c>
      <c r="B18" s="52" t="s">
        <v>37</v>
      </c>
      <c r="C18" s="57">
        <v>5180000</v>
      </c>
      <c r="D18" s="55">
        <v>3729890</v>
      </c>
      <c r="E18" s="55">
        <f>C18+D18</f>
        <v>8909890</v>
      </c>
      <c r="F18" s="57">
        <v>5000000</v>
      </c>
      <c r="G18" s="55">
        <v>4049540</v>
      </c>
      <c r="H18" s="55">
        <f>F18+G18</f>
        <v>9049540</v>
      </c>
      <c r="I18" s="57">
        <v>4810000</v>
      </c>
      <c r="J18" s="55">
        <v>4370449</v>
      </c>
      <c r="K18" s="55">
        <f t="shared" si="9"/>
        <v>9180449</v>
      </c>
      <c r="L18" s="57">
        <v>4600000</v>
      </c>
      <c r="M18" s="55">
        <v>4574644</v>
      </c>
      <c r="N18" s="55">
        <f t="shared" si="10"/>
        <v>9174644</v>
      </c>
      <c r="O18" s="60" t="s">
        <v>36</v>
      </c>
      <c r="P18" s="52" t="s">
        <v>37</v>
      </c>
      <c r="Q18" s="57">
        <v>4360000</v>
      </c>
      <c r="R18" s="55">
        <v>4938359</v>
      </c>
      <c r="S18" s="55">
        <f t="shared" si="11"/>
        <v>9298359</v>
      </c>
      <c r="T18" s="57">
        <v>4050000</v>
      </c>
      <c r="U18" s="55">
        <v>5288818</v>
      </c>
      <c r="V18" s="55">
        <f t="shared" si="12"/>
        <v>9338818</v>
      </c>
      <c r="W18" s="57">
        <v>3690000</v>
      </c>
      <c r="X18" s="55">
        <v>5590259</v>
      </c>
      <c r="Y18" s="55">
        <f t="shared" si="13"/>
        <v>9280259</v>
      </c>
      <c r="Z18" s="57">
        <v>3321000</v>
      </c>
      <c r="AA18" s="55">
        <v>5859094</v>
      </c>
      <c r="AB18" s="55">
        <f t="shared" si="14"/>
        <v>9180094</v>
      </c>
      <c r="AC18" s="11"/>
      <c r="AD18" s="77"/>
      <c r="AE18" s="5">
        <f>AC18+AD18</f>
        <v>0</v>
      </c>
      <c r="AF18" s="57">
        <v>3307000</v>
      </c>
      <c r="AG18" s="55">
        <v>6118098</v>
      </c>
      <c r="AH18" s="63">
        <f t="shared" si="15"/>
        <v>9425098</v>
      </c>
      <c r="AI18" s="57">
        <v>2400000</v>
      </c>
      <c r="AJ18" s="55">
        <v>6310000</v>
      </c>
      <c r="AK18" s="63">
        <v>8710000</v>
      </c>
    </row>
    <row r="19" spans="1:37" ht="11.25">
      <c r="A19" s="51" t="s">
        <v>38</v>
      </c>
      <c r="B19" s="52" t="s">
        <v>39</v>
      </c>
      <c r="C19" s="57" t="s">
        <v>21</v>
      </c>
      <c r="D19" s="55">
        <v>20244</v>
      </c>
      <c r="E19" s="55">
        <f>D19</f>
        <v>20244</v>
      </c>
      <c r="F19" s="57"/>
      <c r="G19" s="55">
        <v>21017</v>
      </c>
      <c r="H19" s="55">
        <f>F19+G19</f>
        <v>21017</v>
      </c>
      <c r="I19" s="57"/>
      <c r="J19" s="55">
        <v>21873</v>
      </c>
      <c r="K19" s="55">
        <f t="shared" si="9"/>
        <v>21873</v>
      </c>
      <c r="L19" s="57"/>
      <c r="M19" s="55">
        <v>22861</v>
      </c>
      <c r="N19" s="55">
        <f t="shared" si="10"/>
        <v>22861</v>
      </c>
      <c r="O19" s="51" t="s">
        <v>38</v>
      </c>
      <c r="P19" s="52" t="s">
        <v>39</v>
      </c>
      <c r="Q19" s="57"/>
      <c r="R19" s="55">
        <v>24027</v>
      </c>
      <c r="S19" s="55">
        <f t="shared" si="11"/>
        <v>24027</v>
      </c>
      <c r="T19" s="57"/>
      <c r="U19" s="55">
        <v>25478</v>
      </c>
      <c r="V19" s="55">
        <f t="shared" si="12"/>
        <v>25478</v>
      </c>
      <c r="W19" s="57">
        <v>6444</v>
      </c>
      <c r="X19" s="55">
        <v>28826</v>
      </c>
      <c r="Y19" s="55">
        <f t="shared" si="13"/>
        <v>35270</v>
      </c>
      <c r="Z19" s="57">
        <v>11588</v>
      </c>
      <c r="AA19" s="55">
        <v>34029</v>
      </c>
      <c r="AB19" s="55">
        <f t="shared" si="14"/>
        <v>45617</v>
      </c>
      <c r="AC19" s="12"/>
      <c r="AD19" s="78"/>
      <c r="AE19" s="6">
        <f>AD19</f>
        <v>0</v>
      </c>
      <c r="AF19" s="57">
        <v>14810</v>
      </c>
      <c r="AG19" s="55">
        <v>36562</v>
      </c>
      <c r="AH19" s="63">
        <f t="shared" si="15"/>
        <v>51372</v>
      </c>
      <c r="AI19" s="57">
        <v>17276</v>
      </c>
      <c r="AJ19" s="55">
        <v>38995</v>
      </c>
      <c r="AK19" s="63">
        <v>56271</v>
      </c>
    </row>
    <row r="20" spans="1:37" ht="11.25">
      <c r="A20" s="60" t="s">
        <v>40</v>
      </c>
      <c r="B20" s="52" t="s">
        <v>41</v>
      </c>
      <c r="C20" s="57">
        <v>19161</v>
      </c>
      <c r="D20" s="55">
        <v>11945</v>
      </c>
      <c r="E20" s="55">
        <f>C20+D20</f>
        <v>31106</v>
      </c>
      <c r="F20" s="57">
        <v>18781</v>
      </c>
      <c r="G20" s="55">
        <v>12671</v>
      </c>
      <c r="H20" s="55">
        <f>F20+G20</f>
        <v>31452</v>
      </c>
      <c r="I20" s="57">
        <v>18721</v>
      </c>
      <c r="J20" s="55">
        <v>13380</v>
      </c>
      <c r="K20" s="55">
        <f t="shared" si="9"/>
        <v>32101</v>
      </c>
      <c r="L20" s="57">
        <v>23007</v>
      </c>
      <c r="M20" s="55">
        <v>13901</v>
      </c>
      <c r="N20" s="55">
        <f t="shared" si="10"/>
        <v>36908</v>
      </c>
      <c r="O20" s="60" t="s">
        <v>40</v>
      </c>
      <c r="P20" s="52" t="s">
        <v>41</v>
      </c>
      <c r="Q20" s="57">
        <v>23471</v>
      </c>
      <c r="R20" s="55">
        <v>14268</v>
      </c>
      <c r="S20" s="55">
        <f t="shared" si="11"/>
        <v>37739</v>
      </c>
      <c r="T20" s="57">
        <v>24029</v>
      </c>
      <c r="U20" s="55">
        <v>14607</v>
      </c>
      <c r="V20" s="55">
        <f t="shared" si="12"/>
        <v>38636</v>
      </c>
      <c r="W20" s="57">
        <v>24532</v>
      </c>
      <c r="X20" s="55">
        <v>14946</v>
      </c>
      <c r="Y20" s="55">
        <f t="shared" si="13"/>
        <v>39478</v>
      </c>
      <c r="Z20" s="57">
        <v>25107</v>
      </c>
      <c r="AA20" s="55">
        <v>15177</v>
      </c>
      <c r="AB20" s="55">
        <f t="shared" si="14"/>
        <v>40284</v>
      </c>
      <c r="AC20" s="11"/>
      <c r="AD20" s="77"/>
      <c r="AE20" s="5">
        <f>AC20+AD20</f>
        <v>0</v>
      </c>
      <c r="AF20" s="57">
        <v>25569</v>
      </c>
      <c r="AG20" s="55">
        <v>15551</v>
      </c>
      <c r="AH20" s="63">
        <f t="shared" si="15"/>
        <v>41120</v>
      </c>
      <c r="AI20" s="57">
        <v>26339</v>
      </c>
      <c r="AJ20" s="55">
        <v>15753</v>
      </c>
      <c r="AK20" s="63">
        <v>42092</v>
      </c>
    </row>
    <row r="21" spans="1:37" ht="11.25">
      <c r="A21" s="51" t="s">
        <v>42</v>
      </c>
      <c r="B21" s="52" t="s">
        <v>43</v>
      </c>
      <c r="C21" s="57"/>
      <c r="D21" s="55">
        <v>21366</v>
      </c>
      <c r="E21" s="55">
        <f>C21+D21</f>
        <v>21366</v>
      </c>
      <c r="F21" s="57"/>
      <c r="G21" s="55">
        <v>22157</v>
      </c>
      <c r="H21" s="55">
        <f>F21+G21</f>
        <v>22157</v>
      </c>
      <c r="I21" s="57"/>
      <c r="J21" s="55">
        <v>22877</v>
      </c>
      <c r="K21" s="55">
        <f t="shared" si="9"/>
        <v>22877</v>
      </c>
      <c r="L21" s="57">
        <v>5943</v>
      </c>
      <c r="M21" s="55">
        <v>23982</v>
      </c>
      <c r="N21" s="55">
        <f t="shared" si="10"/>
        <v>29925</v>
      </c>
      <c r="O21" s="51" t="s">
        <v>42</v>
      </c>
      <c r="P21" s="52" t="s">
        <v>43</v>
      </c>
      <c r="Q21" s="57">
        <v>7284</v>
      </c>
      <c r="R21" s="55">
        <v>25193</v>
      </c>
      <c r="S21" s="55">
        <f t="shared" si="11"/>
        <v>32477</v>
      </c>
      <c r="T21" s="57">
        <v>9664</v>
      </c>
      <c r="U21" s="55">
        <v>27210</v>
      </c>
      <c r="V21" s="55">
        <f t="shared" si="12"/>
        <v>36874</v>
      </c>
      <c r="W21" s="57">
        <v>13542</v>
      </c>
      <c r="X21" s="55">
        <v>30870</v>
      </c>
      <c r="Y21" s="55">
        <f t="shared" si="13"/>
        <v>44412</v>
      </c>
      <c r="Z21" s="57">
        <v>17130</v>
      </c>
      <c r="AA21" s="55">
        <v>34154</v>
      </c>
      <c r="AB21" s="55">
        <f t="shared" si="14"/>
        <v>51284</v>
      </c>
      <c r="AC21" s="12"/>
      <c r="AD21" s="78"/>
      <c r="AE21" s="6">
        <f>AC21+AD21</f>
        <v>0</v>
      </c>
      <c r="AF21" s="57">
        <v>18373</v>
      </c>
      <c r="AG21" s="55">
        <v>33590</v>
      </c>
      <c r="AH21" s="63">
        <f t="shared" si="15"/>
        <v>51963</v>
      </c>
      <c r="AI21" s="57">
        <v>19486</v>
      </c>
      <c r="AJ21" s="55">
        <v>17188</v>
      </c>
      <c r="AK21" s="63">
        <v>36674</v>
      </c>
    </row>
    <row r="22" spans="1:37" ht="11.25">
      <c r="A22" s="51" t="s">
        <v>44</v>
      </c>
      <c r="B22" s="52" t="s">
        <v>45</v>
      </c>
      <c r="C22" s="57"/>
      <c r="D22" s="55"/>
      <c r="E22" s="55"/>
      <c r="F22" s="57"/>
      <c r="G22" s="55"/>
      <c r="H22" s="55"/>
      <c r="I22" s="57"/>
      <c r="J22" s="55">
        <v>2142</v>
      </c>
      <c r="K22" s="55">
        <f t="shared" si="9"/>
        <v>2142</v>
      </c>
      <c r="L22" s="57"/>
      <c r="M22" s="55">
        <v>1382</v>
      </c>
      <c r="N22" s="55">
        <f t="shared" si="10"/>
        <v>1382</v>
      </c>
      <c r="O22" s="51" t="s">
        <v>44</v>
      </c>
      <c r="P22" s="52" t="s">
        <v>45</v>
      </c>
      <c r="Q22" s="57"/>
      <c r="R22" s="55">
        <v>1724</v>
      </c>
      <c r="S22" s="55">
        <f t="shared" si="11"/>
        <v>1724</v>
      </c>
      <c r="T22" s="57"/>
      <c r="U22" s="55">
        <v>3442</v>
      </c>
      <c r="V22" s="55">
        <f t="shared" si="12"/>
        <v>3442</v>
      </c>
      <c r="W22" s="57"/>
      <c r="X22" s="55">
        <v>4437</v>
      </c>
      <c r="Y22" s="55">
        <f t="shared" si="13"/>
        <v>4437</v>
      </c>
      <c r="Z22" s="57"/>
      <c r="AA22" s="55">
        <v>8626</v>
      </c>
      <c r="AB22" s="55">
        <f t="shared" si="14"/>
        <v>8626</v>
      </c>
      <c r="AC22" s="13"/>
      <c r="AD22" s="79"/>
      <c r="AE22" s="7">
        <f>AD22</f>
        <v>0</v>
      </c>
      <c r="AF22" s="57"/>
      <c r="AG22" s="55">
        <v>9097</v>
      </c>
      <c r="AH22" s="63">
        <f t="shared" si="15"/>
        <v>9097</v>
      </c>
      <c r="AI22" s="57"/>
      <c r="AJ22" s="55">
        <v>7761</v>
      </c>
      <c r="AK22" s="63">
        <v>7761</v>
      </c>
    </row>
    <row r="23" spans="1:37" ht="11.25">
      <c r="A23" s="60" t="s">
        <v>46</v>
      </c>
      <c r="B23" s="52" t="s">
        <v>47</v>
      </c>
      <c r="C23" s="57"/>
      <c r="D23" s="55">
        <v>12605</v>
      </c>
      <c r="E23" s="55">
        <f aca="true" t="shared" si="16" ref="E23:E29">C23+D23</f>
        <v>12605</v>
      </c>
      <c r="F23" s="57"/>
      <c r="G23" s="55">
        <v>13097</v>
      </c>
      <c r="H23" s="55">
        <f aca="true" t="shared" si="17" ref="H23:H29">F23+G23</f>
        <v>13097</v>
      </c>
      <c r="I23" s="57"/>
      <c r="J23" s="55">
        <v>13420</v>
      </c>
      <c r="K23" s="55">
        <f aca="true" t="shared" si="18" ref="K23:K29">I23+J23</f>
        <v>13420</v>
      </c>
      <c r="L23" s="57"/>
      <c r="M23" s="55">
        <v>12639</v>
      </c>
      <c r="N23" s="55">
        <f aca="true" t="shared" si="19" ref="N23:N29">L23+M23</f>
        <v>12639</v>
      </c>
      <c r="O23" s="60" t="s">
        <v>46</v>
      </c>
      <c r="P23" s="52" t="s">
        <v>47</v>
      </c>
      <c r="Q23" s="57"/>
      <c r="R23" s="55">
        <v>11905</v>
      </c>
      <c r="S23" s="55">
        <f aca="true" t="shared" si="20" ref="S23:S29">Q23+R23</f>
        <v>11905</v>
      </c>
      <c r="T23" s="57"/>
      <c r="U23" s="55">
        <v>12192</v>
      </c>
      <c r="V23" s="55">
        <f aca="true" t="shared" si="21" ref="V23:V29">T23+U23</f>
        <v>12192</v>
      </c>
      <c r="W23" s="57"/>
      <c r="X23" s="55">
        <f>12695+0+96</f>
        <v>12791</v>
      </c>
      <c r="Y23" s="55">
        <f aca="true" t="shared" si="22" ref="Y23:Y29">W23+X23</f>
        <v>12791</v>
      </c>
      <c r="Z23" s="57"/>
      <c r="AA23" s="55">
        <f>14253+2+65</f>
        <v>14320</v>
      </c>
      <c r="AB23" s="55">
        <f aca="true" t="shared" si="23" ref="AB23:AB29">Z23+AA23</f>
        <v>14320</v>
      </c>
      <c r="AC23" s="12"/>
      <c r="AD23" s="78"/>
      <c r="AE23" s="6">
        <f aca="true" t="shared" si="24" ref="AE23:AE28">AC23+AD23</f>
        <v>0</v>
      </c>
      <c r="AF23" s="57"/>
      <c r="AG23" s="55">
        <f>14301+5+74</f>
        <v>14380</v>
      </c>
      <c r="AH23" s="63">
        <f aca="true" t="shared" si="25" ref="AH23:AH29">AF23+AG23</f>
        <v>14380</v>
      </c>
      <c r="AI23" s="57"/>
      <c r="AJ23" s="55">
        <v>15391</v>
      </c>
      <c r="AK23" s="63">
        <v>15391</v>
      </c>
    </row>
    <row r="24" spans="1:37" ht="11.25">
      <c r="A24" s="51" t="s">
        <v>48</v>
      </c>
      <c r="B24" s="52" t="s">
        <v>49</v>
      </c>
      <c r="C24" s="57">
        <v>504000</v>
      </c>
      <c r="D24" s="55">
        <v>460822</v>
      </c>
      <c r="E24" s="55">
        <f t="shared" si="16"/>
        <v>964822</v>
      </c>
      <c r="F24" s="57">
        <v>508000</v>
      </c>
      <c r="G24" s="55">
        <v>494450</v>
      </c>
      <c r="H24" s="55">
        <f t="shared" si="17"/>
        <v>1002450</v>
      </c>
      <c r="I24" s="57">
        <v>499000</v>
      </c>
      <c r="J24" s="55">
        <v>516567</v>
      </c>
      <c r="K24" s="55">
        <f t="shared" si="18"/>
        <v>1015567</v>
      </c>
      <c r="L24" s="57">
        <v>434000</v>
      </c>
      <c r="M24" s="55">
        <v>536934</v>
      </c>
      <c r="N24" s="55">
        <f t="shared" si="19"/>
        <v>970934</v>
      </c>
      <c r="O24" s="51" t="s">
        <v>48</v>
      </c>
      <c r="P24" s="52" t="s">
        <v>49</v>
      </c>
      <c r="Q24" s="57">
        <v>478000</v>
      </c>
      <c r="R24" s="55">
        <v>552949</v>
      </c>
      <c r="S24" s="55">
        <f t="shared" si="20"/>
        <v>1030949</v>
      </c>
      <c r="T24" s="57">
        <v>403506</v>
      </c>
      <c r="U24" s="55">
        <v>616282</v>
      </c>
      <c r="V24" s="55">
        <f t="shared" si="21"/>
        <v>1019788</v>
      </c>
      <c r="W24" s="57">
        <v>445140</v>
      </c>
      <c r="X24" s="55">
        <v>634135</v>
      </c>
      <c r="Y24" s="55">
        <f t="shared" si="22"/>
        <v>1079275</v>
      </c>
      <c r="Z24" s="57">
        <v>486940</v>
      </c>
      <c r="AA24" s="55">
        <v>649967</v>
      </c>
      <c r="AB24" s="55">
        <f t="shared" si="23"/>
        <v>1136907</v>
      </c>
      <c r="AC24" s="11"/>
      <c r="AD24" s="77"/>
      <c r="AE24" s="5">
        <f t="shared" si="24"/>
        <v>0</v>
      </c>
      <c r="AF24" s="57">
        <v>545058</v>
      </c>
      <c r="AG24" s="55">
        <v>668000</v>
      </c>
      <c r="AH24" s="63">
        <f t="shared" si="25"/>
        <v>1213058</v>
      </c>
      <c r="AI24" s="57">
        <v>569035</v>
      </c>
      <c r="AJ24" s="55">
        <v>681843</v>
      </c>
      <c r="AK24" s="63">
        <v>1250878</v>
      </c>
    </row>
    <row r="25" spans="1:37" ht="11.25">
      <c r="A25" s="60" t="s">
        <v>50</v>
      </c>
      <c r="B25" s="52" t="s">
        <v>51</v>
      </c>
      <c r="C25" s="57">
        <v>578745</v>
      </c>
      <c r="D25" s="55">
        <v>802752</v>
      </c>
      <c r="E25" s="55">
        <f t="shared" si="16"/>
        <v>1381497</v>
      </c>
      <c r="F25" s="57"/>
      <c r="G25" s="55">
        <v>868850</v>
      </c>
      <c r="H25" s="55">
        <f t="shared" si="17"/>
        <v>868850</v>
      </c>
      <c r="I25" s="57">
        <v>400451</v>
      </c>
      <c r="J25" s="55">
        <v>845456</v>
      </c>
      <c r="K25" s="55">
        <f t="shared" si="18"/>
        <v>1245907</v>
      </c>
      <c r="L25" s="57">
        <v>309866</v>
      </c>
      <c r="M25" s="55">
        <v>835790</v>
      </c>
      <c r="N25" s="55">
        <f t="shared" si="19"/>
        <v>1145656</v>
      </c>
      <c r="O25" s="60" t="s">
        <v>50</v>
      </c>
      <c r="P25" s="52" t="s">
        <v>51</v>
      </c>
      <c r="Q25" s="57">
        <v>337511</v>
      </c>
      <c r="R25" s="55">
        <v>753648</v>
      </c>
      <c r="S25" s="55">
        <f t="shared" si="20"/>
        <v>1091159</v>
      </c>
      <c r="T25" s="57">
        <v>405917</v>
      </c>
      <c r="U25" s="55">
        <v>784176</v>
      </c>
      <c r="V25" s="55">
        <f t="shared" si="21"/>
        <v>1190093</v>
      </c>
      <c r="W25" s="57">
        <v>525484</v>
      </c>
      <c r="X25" s="55">
        <v>825305</v>
      </c>
      <c r="Y25" s="55">
        <f t="shared" si="22"/>
        <v>1350789</v>
      </c>
      <c r="Z25" s="57">
        <v>698172</v>
      </c>
      <c r="AA25" s="55">
        <v>909144</v>
      </c>
      <c r="AB25" s="55">
        <f t="shared" si="23"/>
        <v>1607316</v>
      </c>
      <c r="AC25" s="12"/>
      <c r="AD25" s="78"/>
      <c r="AE25" s="6">
        <f t="shared" si="24"/>
        <v>0</v>
      </c>
      <c r="AF25" s="57">
        <v>833817</v>
      </c>
      <c r="AG25" s="55">
        <v>974906</v>
      </c>
      <c r="AH25" s="63">
        <f t="shared" si="25"/>
        <v>1808723</v>
      </c>
      <c r="AI25" s="57">
        <v>922126</v>
      </c>
      <c r="AJ25" s="55">
        <v>1013014</v>
      </c>
      <c r="AK25" s="63">
        <v>1935140</v>
      </c>
    </row>
    <row r="26" spans="1:37" ht="11.25">
      <c r="A26" s="60" t="s">
        <v>52</v>
      </c>
      <c r="B26" s="52" t="s">
        <v>53</v>
      </c>
      <c r="C26" s="57">
        <v>551000</v>
      </c>
      <c r="D26" s="55">
        <v>158000</v>
      </c>
      <c r="E26" s="55">
        <f t="shared" si="16"/>
        <v>709000</v>
      </c>
      <c r="F26" s="57">
        <v>455000</v>
      </c>
      <c r="G26" s="55">
        <v>149000</v>
      </c>
      <c r="H26" s="55">
        <f t="shared" si="17"/>
        <v>604000</v>
      </c>
      <c r="I26" s="57">
        <v>480000</v>
      </c>
      <c r="J26" s="55">
        <v>153000</v>
      </c>
      <c r="K26" s="55">
        <f t="shared" si="18"/>
        <v>633000</v>
      </c>
      <c r="L26" s="57">
        <f>'[2]Parc 1994-2005'!$L$27</f>
        <v>452000</v>
      </c>
      <c r="M26" s="55">
        <v>159000</v>
      </c>
      <c r="N26" s="55">
        <f t="shared" si="19"/>
        <v>611000</v>
      </c>
      <c r="O26" s="60" t="s">
        <v>52</v>
      </c>
      <c r="P26" s="52" t="s">
        <v>53</v>
      </c>
      <c r="Q26" s="57">
        <v>428000</v>
      </c>
      <c r="R26" s="55">
        <f>160420+4580</f>
        <v>165000</v>
      </c>
      <c r="S26" s="55">
        <f t="shared" si="20"/>
        <v>593000</v>
      </c>
      <c r="T26" s="57">
        <v>401000</v>
      </c>
      <c r="U26" s="55">
        <v>157720</v>
      </c>
      <c r="V26" s="55">
        <f t="shared" si="21"/>
        <v>558720</v>
      </c>
      <c r="W26" s="57">
        <v>368781</v>
      </c>
      <c r="X26" s="55">
        <f>152253+17608</f>
        <v>169861</v>
      </c>
      <c r="Y26" s="55">
        <f t="shared" si="22"/>
        <v>538642</v>
      </c>
      <c r="Z26" s="57"/>
      <c r="AA26" s="55">
        <f>192642</f>
        <v>192642</v>
      </c>
      <c r="AB26" s="55">
        <f t="shared" si="23"/>
        <v>192642</v>
      </c>
      <c r="AC26" s="11"/>
      <c r="AD26" s="77"/>
      <c r="AE26" s="5">
        <f t="shared" si="24"/>
        <v>0</v>
      </c>
      <c r="AF26" s="57">
        <v>325719</v>
      </c>
      <c r="AG26" s="55">
        <f>189601+29282</f>
        <v>218883</v>
      </c>
      <c r="AH26" s="63">
        <f t="shared" si="25"/>
        <v>544602</v>
      </c>
      <c r="AI26" s="57">
        <v>283374</v>
      </c>
      <c r="AJ26" s="55">
        <v>216004</v>
      </c>
      <c r="AK26" s="63">
        <v>499378</v>
      </c>
    </row>
    <row r="27" spans="1:37" ht="11.25">
      <c r="A27" s="51" t="s">
        <v>54</v>
      </c>
      <c r="B27" s="58" t="s">
        <v>55</v>
      </c>
      <c r="C27" s="57">
        <f>'[2]Parc 1994-2005'!$I$28</f>
        <v>134152</v>
      </c>
      <c r="D27" s="55">
        <f>'[2]Parc 1994-2005'!$I$65</f>
        <v>103749</v>
      </c>
      <c r="E27" s="55">
        <f t="shared" si="16"/>
        <v>237901</v>
      </c>
      <c r="F27" s="57">
        <f>'[2]Parc 1994-2005'!$J$28</f>
        <v>132955</v>
      </c>
      <c r="G27" s="55">
        <f>'[2]Parc 1994-2005'!$J$65</f>
        <v>105525</v>
      </c>
      <c r="H27" s="55">
        <f t="shared" si="17"/>
        <v>238480</v>
      </c>
      <c r="I27" s="57">
        <v>132880</v>
      </c>
      <c r="J27" s="55">
        <v>102970</v>
      </c>
      <c r="K27" s="55">
        <f t="shared" si="18"/>
        <v>235850</v>
      </c>
      <c r="L27" s="57">
        <v>130193</v>
      </c>
      <c r="M27" s="55">
        <v>104509</v>
      </c>
      <c r="N27" s="55">
        <f t="shared" si="19"/>
        <v>234702</v>
      </c>
      <c r="O27" s="51" t="s">
        <v>54</v>
      </c>
      <c r="P27" s="58" t="s">
        <v>55</v>
      </c>
      <c r="Q27" s="57">
        <v>103556</v>
      </c>
      <c r="R27" s="55">
        <v>93845</v>
      </c>
      <c r="S27" s="55">
        <f t="shared" si="20"/>
        <v>197401</v>
      </c>
      <c r="T27" s="57">
        <v>101474</v>
      </c>
      <c r="U27" s="55">
        <v>92507</v>
      </c>
      <c r="V27" s="55">
        <f t="shared" si="21"/>
        <v>193981</v>
      </c>
      <c r="W27" s="57"/>
      <c r="X27" s="55"/>
      <c r="Y27" s="55">
        <v>56476</v>
      </c>
      <c r="Z27" s="57"/>
      <c r="AA27" s="55"/>
      <c r="AB27" s="55">
        <v>71827</v>
      </c>
      <c r="AC27" s="12"/>
      <c r="AD27" s="78"/>
      <c r="AE27" s="6">
        <f t="shared" si="24"/>
        <v>0</v>
      </c>
      <c r="AF27" s="57"/>
      <c r="AG27" s="55"/>
      <c r="AH27" s="63"/>
      <c r="AI27" s="57">
        <v>1752</v>
      </c>
      <c r="AJ27" s="55">
        <v>83291</v>
      </c>
      <c r="AK27" s="63">
        <v>85043</v>
      </c>
    </row>
    <row r="28" spans="1:37" ht="11.25">
      <c r="A28" s="51" t="s">
        <v>56</v>
      </c>
      <c r="B28" s="52" t="s">
        <v>57</v>
      </c>
      <c r="C28" s="57">
        <f>9000+116000</f>
        <v>125000</v>
      </c>
      <c r="D28" s="55">
        <v>190607</v>
      </c>
      <c r="E28" s="55">
        <f t="shared" si="16"/>
        <v>315607</v>
      </c>
      <c r="F28" s="57">
        <f>19000+113000</f>
        <v>132000</v>
      </c>
      <c r="G28" s="55">
        <v>220750</v>
      </c>
      <c r="H28" s="55">
        <f t="shared" si="17"/>
        <v>352750</v>
      </c>
      <c r="I28" s="57">
        <v>144000</v>
      </c>
      <c r="J28" s="55">
        <v>247129</v>
      </c>
      <c r="K28" s="55">
        <f t="shared" si="18"/>
        <v>391129</v>
      </c>
      <c r="L28" s="57">
        <f>48000+104000</f>
        <v>152000</v>
      </c>
      <c r="M28" s="55">
        <v>283691</v>
      </c>
      <c r="N28" s="55">
        <f t="shared" si="19"/>
        <v>435691</v>
      </c>
      <c r="O28" s="51" t="s">
        <v>56</v>
      </c>
      <c r="P28" s="52" t="s">
        <v>57</v>
      </c>
      <c r="Q28" s="57">
        <f>72000+0</f>
        <v>72000</v>
      </c>
      <c r="R28" s="55">
        <v>321944</v>
      </c>
      <c r="S28" s="55">
        <f t="shared" si="20"/>
        <v>393944</v>
      </c>
      <c r="T28" s="57">
        <v>150000</v>
      </c>
      <c r="U28" s="55">
        <f>22673+178296+44070</f>
        <v>245039</v>
      </c>
      <c r="V28" s="55">
        <f t="shared" si="21"/>
        <v>395039</v>
      </c>
      <c r="W28" s="57">
        <v>85088</v>
      </c>
      <c r="X28" s="55">
        <v>259114</v>
      </c>
      <c r="Y28" s="55">
        <f t="shared" si="22"/>
        <v>344202</v>
      </c>
      <c r="Z28" s="57">
        <v>92808</v>
      </c>
      <c r="AA28" s="55">
        <v>269298</v>
      </c>
      <c r="AB28" s="55">
        <f t="shared" si="23"/>
        <v>362106</v>
      </c>
      <c r="AC28" s="11"/>
      <c r="AD28" s="77"/>
      <c r="AE28" s="5">
        <f t="shared" si="24"/>
        <v>0</v>
      </c>
      <c r="AF28" s="57">
        <v>91677</v>
      </c>
      <c r="AG28" s="55">
        <v>320681</v>
      </c>
      <c r="AH28" s="63">
        <f t="shared" si="25"/>
        <v>412358</v>
      </c>
      <c r="AI28" s="57">
        <v>78806</v>
      </c>
      <c r="AJ28" s="55">
        <v>277940</v>
      </c>
      <c r="AK28" s="63">
        <v>356746</v>
      </c>
    </row>
    <row r="29" spans="1:37" ht="11.25">
      <c r="A29" s="51" t="s">
        <v>58</v>
      </c>
      <c r="B29" s="52" t="s">
        <v>59</v>
      </c>
      <c r="C29" s="57"/>
      <c r="D29" s="55">
        <v>46676</v>
      </c>
      <c r="E29" s="55">
        <f t="shared" si="16"/>
        <v>46676</v>
      </c>
      <c r="F29" s="57"/>
      <c r="G29" s="55">
        <v>47900</v>
      </c>
      <c r="H29" s="55">
        <f t="shared" si="17"/>
        <v>47900</v>
      </c>
      <c r="I29" s="57"/>
      <c r="J29" s="55">
        <v>48709</v>
      </c>
      <c r="K29" s="55">
        <f t="shared" si="18"/>
        <v>48709</v>
      </c>
      <c r="L29" s="57"/>
      <c r="M29" s="55">
        <v>51977</v>
      </c>
      <c r="N29" s="55">
        <f t="shared" si="19"/>
        <v>51977</v>
      </c>
      <c r="O29" s="51" t="s">
        <v>58</v>
      </c>
      <c r="P29" s="52" t="s">
        <v>59</v>
      </c>
      <c r="Q29" s="57"/>
      <c r="R29" s="55">
        <v>56366</v>
      </c>
      <c r="S29" s="55">
        <f t="shared" si="20"/>
        <v>56366</v>
      </c>
      <c r="T29" s="57"/>
      <c r="U29" s="55">
        <v>58101</v>
      </c>
      <c r="V29" s="55">
        <f t="shared" si="21"/>
        <v>58101</v>
      </c>
      <c r="W29" s="57"/>
      <c r="X29" s="55">
        <v>63897</v>
      </c>
      <c r="Y29" s="55">
        <f t="shared" si="22"/>
        <v>63897</v>
      </c>
      <c r="Z29" s="57"/>
      <c r="AA29" s="55">
        <v>70318</v>
      </c>
      <c r="AB29" s="55">
        <f t="shared" si="23"/>
        <v>70318</v>
      </c>
      <c r="AC29" s="12"/>
      <c r="AD29" s="78"/>
      <c r="AE29" s="6"/>
      <c r="AF29" s="57"/>
      <c r="AG29" s="55">
        <v>55443</v>
      </c>
      <c r="AH29" s="63">
        <f t="shared" si="25"/>
        <v>55443</v>
      </c>
      <c r="AI29" s="57"/>
      <c r="AJ29" s="55">
        <v>59563</v>
      </c>
      <c r="AK29" s="63">
        <v>59563</v>
      </c>
    </row>
    <row r="30" spans="1:37" ht="11.25">
      <c r="A30" s="51" t="s">
        <v>60</v>
      </c>
      <c r="B30" s="58" t="s">
        <v>61</v>
      </c>
      <c r="C30" s="57" t="s">
        <v>21</v>
      </c>
      <c r="D30" s="55">
        <v>11622</v>
      </c>
      <c r="E30" s="55">
        <f>D30</f>
        <v>11622</v>
      </c>
      <c r="F30" s="57">
        <v>38678</v>
      </c>
      <c r="G30" s="55">
        <v>11930</v>
      </c>
      <c r="H30" s="55">
        <f>F30+G30</f>
        <v>50608</v>
      </c>
      <c r="I30" s="57">
        <v>30344</v>
      </c>
      <c r="J30" s="55">
        <v>12048</v>
      </c>
      <c r="K30" s="55">
        <f>I30+J30</f>
        <v>42392</v>
      </c>
      <c r="L30" s="57">
        <v>28626</v>
      </c>
      <c r="M30" s="55">
        <v>11574</v>
      </c>
      <c r="N30" s="55">
        <f>L30+M30</f>
        <v>40200</v>
      </c>
      <c r="O30" s="51" t="s">
        <v>60</v>
      </c>
      <c r="P30" s="58" t="s">
        <v>61</v>
      </c>
      <c r="Q30" s="57">
        <v>34198</v>
      </c>
      <c r="R30" s="55">
        <v>14473</v>
      </c>
      <c r="S30" s="55">
        <f>Q30+R30</f>
        <v>48671</v>
      </c>
      <c r="T30" s="57">
        <v>34392</v>
      </c>
      <c r="U30" s="55">
        <v>18801</v>
      </c>
      <c r="V30" s="55">
        <f>T30+U30</f>
        <v>53193</v>
      </c>
      <c r="W30" s="57">
        <v>37331</v>
      </c>
      <c r="X30" s="55">
        <v>34162</v>
      </c>
      <c r="Y30" s="55">
        <f>W30+X30</f>
        <v>71493</v>
      </c>
      <c r="Z30" s="57">
        <v>40384</v>
      </c>
      <c r="AA30" s="55">
        <v>41612</v>
      </c>
      <c r="AB30" s="55">
        <f>Z30+AA30</f>
        <v>81996</v>
      </c>
      <c r="AC30" s="12"/>
      <c r="AD30" s="78"/>
      <c r="AE30" s="6">
        <f>AD30</f>
        <v>0</v>
      </c>
      <c r="AF30" s="57">
        <v>42243</v>
      </c>
      <c r="AG30" s="55">
        <v>46185</v>
      </c>
      <c r="AH30" s="63">
        <f>AF30+AG30</f>
        <v>88428</v>
      </c>
      <c r="AI30" s="57">
        <v>42322</v>
      </c>
      <c r="AJ30" s="55">
        <v>48686</v>
      </c>
      <c r="AK30" s="63">
        <v>91008</v>
      </c>
    </row>
    <row r="31" spans="1:37" ht="11.25">
      <c r="A31" s="51" t="s">
        <v>62</v>
      </c>
      <c r="B31" s="58" t="s">
        <v>63</v>
      </c>
      <c r="C31" s="57"/>
      <c r="D31" s="55">
        <v>1031221</v>
      </c>
      <c r="E31" s="55">
        <f>C31+D31</f>
        <v>1031221</v>
      </c>
      <c r="F31" s="57"/>
      <c r="G31" s="55">
        <v>1046907</v>
      </c>
      <c r="H31" s="55">
        <f>F31+G31</f>
        <v>1046907</v>
      </c>
      <c r="I31" s="57"/>
      <c r="J31" s="55">
        <v>1073415</v>
      </c>
      <c r="K31" s="55">
        <f>I31+J31</f>
        <v>1073415</v>
      </c>
      <c r="L31" s="57"/>
      <c r="M31" s="55">
        <v>1218677</v>
      </c>
      <c r="N31" s="55">
        <f>L31+M31</f>
        <v>1218677</v>
      </c>
      <c r="O31" s="51" t="s">
        <v>62</v>
      </c>
      <c r="P31" s="58" t="s">
        <v>63</v>
      </c>
      <c r="Q31" s="57"/>
      <c r="R31" s="55">
        <v>1441066</v>
      </c>
      <c r="S31" s="55">
        <f>Q31+R31</f>
        <v>1441066</v>
      </c>
      <c r="T31" s="57"/>
      <c r="U31" s="55">
        <v>1822831</v>
      </c>
      <c r="V31" s="55">
        <f>T31+U31</f>
        <v>1822831</v>
      </c>
      <c r="W31" s="57"/>
      <c r="X31" s="55">
        <v>2003492</v>
      </c>
      <c r="Y31" s="55">
        <f>W31+X31</f>
        <v>2003492</v>
      </c>
      <c r="Z31" s="57"/>
      <c r="AA31" s="55">
        <v>2181383</v>
      </c>
      <c r="AB31" s="55">
        <f>Z31+AA31</f>
        <v>2181383</v>
      </c>
      <c r="AC31" s="13"/>
      <c r="AD31" s="79"/>
      <c r="AE31" s="7">
        <f>AC31+AD31</f>
        <v>0</v>
      </c>
      <c r="AF31" s="57"/>
      <c r="AG31" s="55">
        <v>2303261</v>
      </c>
      <c r="AH31" s="63">
        <f>AF31+AG31</f>
        <v>2303261</v>
      </c>
      <c r="AI31" s="57"/>
      <c r="AJ31" s="55">
        <v>2389488</v>
      </c>
      <c r="AK31" s="63">
        <v>2389488</v>
      </c>
    </row>
    <row r="32" spans="1:37" ht="11.25">
      <c r="A32" s="80" t="s">
        <v>64</v>
      </c>
      <c r="B32" s="52" t="s">
        <v>65</v>
      </c>
      <c r="C32" s="64">
        <v>178800</v>
      </c>
      <c r="D32" s="65">
        <v>1033200</v>
      </c>
      <c r="E32" s="55">
        <f>C32+D32</f>
        <v>1212000</v>
      </c>
      <c r="F32" s="64">
        <v>178807</v>
      </c>
      <c r="G32" s="65">
        <v>1077595</v>
      </c>
      <c r="H32" s="55">
        <f>F32+G32</f>
        <v>1256402</v>
      </c>
      <c r="I32" s="64">
        <v>182476</v>
      </c>
      <c r="J32" s="65">
        <v>1131503</v>
      </c>
      <c r="K32" s="55">
        <f>I32+J32</f>
        <v>1313979</v>
      </c>
      <c r="L32" s="64">
        <f>'[2]Parc 1994-2005'!$L$33</f>
        <v>177448</v>
      </c>
      <c r="M32" s="65">
        <v>1160888</v>
      </c>
      <c r="N32" s="55">
        <f>L32+M32</f>
        <v>1338336</v>
      </c>
      <c r="O32" s="80" t="s">
        <v>64</v>
      </c>
      <c r="P32" s="52" t="s">
        <v>65</v>
      </c>
      <c r="Q32" s="64">
        <v>173644</v>
      </c>
      <c r="R32" s="65">
        <v>1193500</v>
      </c>
      <c r="S32" s="55">
        <f>Q32+R32</f>
        <v>1367144</v>
      </c>
      <c r="T32" s="64">
        <v>166500</v>
      </c>
      <c r="U32" s="65">
        <v>1209700</v>
      </c>
      <c r="V32" s="55">
        <f>T32+U32</f>
        <v>1376200</v>
      </c>
      <c r="W32" s="64">
        <v>170742</v>
      </c>
      <c r="X32" s="65">
        <v>1296488</v>
      </c>
      <c r="Y32" s="55">
        <f>W32+X32</f>
        <v>1467230</v>
      </c>
      <c r="Z32" s="64">
        <v>157524</v>
      </c>
      <c r="AA32" s="65">
        <v>1294480</v>
      </c>
      <c r="AB32" s="55">
        <f>Z32+AA32</f>
        <v>1452004</v>
      </c>
      <c r="AC32" s="81"/>
      <c r="AD32" s="82"/>
      <c r="AE32" s="5">
        <f>AC32+AD32</f>
        <v>0</v>
      </c>
      <c r="AF32" s="64"/>
      <c r="AG32" s="65">
        <v>1275600</v>
      </c>
      <c r="AH32" s="63">
        <f>AF32+AG32</f>
        <v>1275600</v>
      </c>
      <c r="AI32" s="64">
        <v>118605</v>
      </c>
      <c r="AJ32" s="65">
        <v>1234400</v>
      </c>
      <c r="AK32" s="63">
        <v>1353005</v>
      </c>
    </row>
    <row r="33" spans="1:37" ht="11.25">
      <c r="A33" s="83" t="s">
        <v>66</v>
      </c>
      <c r="B33" s="84"/>
      <c r="C33" s="85">
        <f>SUM(C3:C32)</f>
        <v>13160527</v>
      </c>
      <c r="D33" s="86">
        <f>SUM(D3:D32)</f>
        <v>16069797</v>
      </c>
      <c r="E33" s="87">
        <f>C33+D33</f>
        <v>29230324</v>
      </c>
      <c r="F33" s="85">
        <f aca="true" t="shared" si="26" ref="F33:K33">SUM(F3:F32)</f>
        <v>12558720</v>
      </c>
      <c r="G33" s="86">
        <f>SUM(G3:G32)</f>
        <v>16813718</v>
      </c>
      <c r="H33" s="86">
        <f t="shared" si="26"/>
        <v>29372438</v>
      </c>
      <c r="I33" s="85">
        <f t="shared" si="26"/>
        <v>12830229</v>
      </c>
      <c r="J33" s="86">
        <f t="shared" si="26"/>
        <v>17423123</v>
      </c>
      <c r="K33" s="86">
        <f t="shared" si="26"/>
        <v>30253352</v>
      </c>
      <c r="L33" s="85">
        <f>SUM(L3:L28)+L29+L30+L31+L32</f>
        <v>12556735</v>
      </c>
      <c r="M33" s="86">
        <f aca="true" t="shared" si="27" ref="M33:AB33">SUM(M3:M32)</f>
        <v>18110011</v>
      </c>
      <c r="N33" s="87">
        <f t="shared" si="27"/>
        <v>30666746</v>
      </c>
      <c r="O33" s="83" t="s">
        <v>66</v>
      </c>
      <c r="P33" s="84"/>
      <c r="Q33" s="85">
        <f t="shared" si="27"/>
        <v>12523556</v>
      </c>
      <c r="R33" s="86">
        <f t="shared" si="27"/>
        <v>19121888</v>
      </c>
      <c r="S33" s="87">
        <f t="shared" si="27"/>
        <v>31645444</v>
      </c>
      <c r="T33" s="85">
        <f t="shared" si="27"/>
        <v>12392368</v>
      </c>
      <c r="U33" s="86">
        <f t="shared" si="27"/>
        <v>20489551</v>
      </c>
      <c r="V33" s="86">
        <f t="shared" si="27"/>
        <v>32881919</v>
      </c>
      <c r="W33" s="85">
        <f t="shared" si="27"/>
        <v>12666566</v>
      </c>
      <c r="X33" s="86">
        <f t="shared" si="27"/>
        <v>21686310</v>
      </c>
      <c r="Y33" s="86">
        <f t="shared" si="27"/>
        <v>34409352</v>
      </c>
      <c r="Z33" s="85">
        <f t="shared" si="27"/>
        <v>12254904</v>
      </c>
      <c r="AA33" s="86">
        <f t="shared" si="27"/>
        <v>22866773</v>
      </c>
      <c r="AB33" s="87">
        <f t="shared" si="27"/>
        <v>35193504</v>
      </c>
      <c r="AC33" s="85">
        <f aca="true" t="shared" si="28" ref="AC33:AK33">SUM(AC3:AC32)</f>
        <v>3901200</v>
      </c>
      <c r="AD33" s="86">
        <f t="shared" si="28"/>
        <v>1784000</v>
      </c>
      <c r="AE33" s="86">
        <f t="shared" si="28"/>
        <v>5685200</v>
      </c>
      <c r="AF33" s="85">
        <f t="shared" si="28"/>
        <v>12582747</v>
      </c>
      <c r="AG33" s="86">
        <f t="shared" si="28"/>
        <v>22288884</v>
      </c>
      <c r="AH33" s="87">
        <f t="shared" si="28"/>
        <v>34871631</v>
      </c>
      <c r="AI33" s="85">
        <f t="shared" si="28"/>
        <v>12092441</v>
      </c>
      <c r="AJ33" s="86">
        <f t="shared" si="28"/>
        <v>24496454</v>
      </c>
      <c r="AK33" s="87">
        <f t="shared" si="28"/>
        <v>36588895</v>
      </c>
    </row>
    <row r="34" spans="1:37" ht="11.25">
      <c r="A34" s="51" t="s">
        <v>68</v>
      </c>
      <c r="B34" s="59"/>
      <c r="C34" s="57">
        <f>C3+C4+C8+C9+C11+C12+C13+C14+C18+C20+C24+C26+C28+C32</f>
        <v>12387088</v>
      </c>
      <c r="D34" s="55">
        <f>D3+D4+D8+D9+D11+D12+D13+D14+D17+D18+D20+D24+D26+D28+D32</f>
        <v>13122853</v>
      </c>
      <c r="E34" s="55">
        <f>E3+E4+E8+E9+E11+E12+E13+E14+E17+E18+E20+E24+E26+E28+E32</f>
        <v>25509941</v>
      </c>
      <c r="F34" s="57">
        <f>F3+F4+F8+F9+F11+F12+F13+F14+F18+F20+F24+F26+F28+F32</f>
        <v>12319597</v>
      </c>
      <c r="G34" s="55">
        <f>G3+G4+G8+G9+G11+G12+G13+G14+G17+G18+G20+G24+G26+G28+G32</f>
        <v>13763533</v>
      </c>
      <c r="H34" s="55">
        <f>H3+H4+H8+H9+H11+H12+H13+H14+H17+H18+H20+H24+H26+H28+H32</f>
        <v>26083130</v>
      </c>
      <c r="I34" s="57">
        <f>I3+I4+I8+I9+I11+I12+I13+I14+I18+I20+I24+I26+I28+I32</f>
        <v>12190653</v>
      </c>
      <c r="J34" s="55">
        <f>J3+J4+J8+J9+J11+J12+J13+J14+J17+J18+J20+J24+J26+J28+J32</f>
        <v>14362340</v>
      </c>
      <c r="K34" s="55">
        <f>K3+K4+K8+K9+K11+K12+K13+K14+K17+K18+K20+K24+K26+K28+K32</f>
        <v>26552993</v>
      </c>
      <c r="L34" s="57">
        <f>L3+L4+L8+L9+L11+L12+L13+L14+L18+L20+L24+L26+L28+L32</f>
        <v>12001824</v>
      </c>
      <c r="M34" s="55">
        <f>M3+M4+M8+M9+M11+M12+M13+M14+M17+M18+M20+M24+M26+M28+M32</f>
        <v>14931298</v>
      </c>
      <c r="N34" s="63">
        <f>N3+N4+N8+N9+N11+N12+N13+N14+N17+N18+N20+N24+N26+N28+N32</f>
        <v>26933122</v>
      </c>
      <c r="O34" s="51" t="s">
        <v>68</v>
      </c>
      <c r="P34" s="59"/>
      <c r="Q34" s="57">
        <f>Q3+Q4+Q8+Q9+Q11+Q12+Q13+Q14+Q18+Q20+Q24+Q26+Q28+Q32</f>
        <v>11867559</v>
      </c>
      <c r="R34" s="55">
        <f>R3+R4+R8+R9+R11+R12+R13+R14+R17+R18+R20+R24+R26+R28+R32</f>
        <v>15756517</v>
      </c>
      <c r="S34" s="55">
        <f>S3+S4+S8+S9+S11+S12+S13+S14+S17+S18+S20+S24+S26+S28+S32</f>
        <v>27624076</v>
      </c>
      <c r="T34" s="57">
        <f>T3+T4+T8+T9+T11+T12+T13+T14+T18+T20+T24+T26+T28+T32</f>
        <v>11654397</v>
      </c>
      <c r="U34" s="55">
        <f>U3+U4+U8+U9+U11+U12+U13+U14+U17+U18+U20+U24+U26+U28+U32</f>
        <v>16667074</v>
      </c>
      <c r="V34" s="55">
        <f>V3+V4+V8+V9+V11+V12+V13+V14+V17+V18+V20+V24+V26+V28+V32</f>
        <v>28321471</v>
      </c>
      <c r="W34" s="57">
        <f>W3+W4+W8+W9+W12+W13+W14+W18+W20+W24+W26+W28+W32</f>
        <v>11876702</v>
      </c>
      <c r="X34" s="55">
        <f>X3+X4+X8+X9+X11+X12+X13+X14+X17+X18+X20+X24+X26+X28+X32</f>
        <v>17660429</v>
      </c>
      <c r="Y34" s="55">
        <f>Y3+Y4+Y8+Y9+Y11+Y12+Y13+Y14+Y17+Y18+Y20+Y24+Y26+Y28+Y32</f>
        <v>29537131</v>
      </c>
      <c r="Z34" s="57">
        <f>Z3+Z4+Z8+Z9+AA11+Z12+Z13+Z14+Z18+Z20+Z24+Z26+Z28+Z32</f>
        <v>12282726</v>
      </c>
      <c r="AA34" s="55">
        <f>AA3+AA4+AA8+AA9+AA11+AA12+AA13+AA14+AA17+AA18+AA20+AA24+AA26+AA28+AA32</f>
        <v>18508643</v>
      </c>
      <c r="AB34" s="63">
        <f>AB3+AB4+AB8+AB9+AB11+AB12+AB13+AB14+AB17+AB18+AB20+AB24+AB26+AB28+AB32</f>
        <v>29767750</v>
      </c>
      <c r="AC34" s="11">
        <f>AC3+AC4+AC8+AC9+AD11+AC12+AC13+AC14+AC18+AC20+AC24+AC26+AC28+AC32</f>
        <v>3901200</v>
      </c>
      <c r="AD34" s="77">
        <f>AD3+AD4+AD8+AD9+AD11+AD12+AD13+AD14+AD17+AD18+AD20+AD24+AD26+AD28+AD32</f>
        <v>1784000</v>
      </c>
      <c r="AE34" s="5">
        <f>AE3+AE4+AE8+AE9+AE11+AE12+AE13+AE14+AE17+AE18+AE20+AE24+AE26+AE28+AE32</f>
        <v>5685200</v>
      </c>
      <c r="AF34" s="57">
        <f>AF3+AF4+AF8+AF9+AF11+AF12+AF13+AF14+AF18+AF20+AF24+AF26+AF28+AF32</f>
        <v>11439677</v>
      </c>
      <c r="AG34" s="55">
        <f>AG3+AG4+AG8+AG9+AG11+AG12+AG13+AG14+AG17+AG18+AG20+AG24+AG26+AG28+AG32</f>
        <v>17743253</v>
      </c>
      <c r="AH34" s="63">
        <f>AH3+AH4+AH8+AH9+AH11+AH12+AH13+AH14+AH17+AH18+AH20+AH24+AH26+AH28+AH32</f>
        <v>29182930</v>
      </c>
      <c r="AI34" s="57">
        <f>AI3+AI4+AI8+AI9+AI11+AI12+AI13+AI14+AI18+AI20+AI24+AI26+AI28+AI32</f>
        <v>10455032</v>
      </c>
      <c r="AJ34" s="55">
        <f>AJ3+AJ4+AJ8+AJ9+AJ11+AJ12+AJ13+AJ14+AJ17+AJ18+AJ20+AJ24+AJ26+AJ28+AJ32</f>
        <v>20120759</v>
      </c>
      <c r="AK34" s="63">
        <f>AK3+AK4+AK8+AK9+AK11+AK12+AK13+AK14+AK17+AK18+AK20+AK24+AK26+AK28+AK32</f>
        <v>30575791</v>
      </c>
    </row>
    <row r="35" spans="1:37" ht="11.25">
      <c r="A35" s="51" t="s">
        <v>69</v>
      </c>
      <c r="B35" s="59"/>
      <c r="C35" s="57">
        <f>C5+C6+C7+C10+C16+C21+C23+C25+C27+C29</f>
        <v>773439</v>
      </c>
      <c r="D35" s="55">
        <f>D5+D6+D7+D10+D16+D19+D21+D23+D25+D27+D29+D30</f>
        <v>1891418</v>
      </c>
      <c r="E35" s="55">
        <f>E5+E6+E7+E10+E16+E19+E21+E23+E25+E27+E29+E30</f>
        <v>2664857</v>
      </c>
      <c r="F35" s="57">
        <f>F5+F6+F7+F10+F16+F21+F23+F25+F27+F29+F30</f>
        <v>239123</v>
      </c>
      <c r="G35" s="55">
        <f>G5+G6+G7+G10+G16+G19+G21+G23+G25+G27+G29+G30</f>
        <v>1975090</v>
      </c>
      <c r="H35" s="55">
        <f>H5+H6+H7+H10+H16+H19+H21+H23+H25+H27+H29+H30</f>
        <v>2214213</v>
      </c>
      <c r="I35" s="57">
        <f>I5+I6+I7+I10+I16+I21+I23+I25+I27+I29+I30</f>
        <v>639576</v>
      </c>
      <c r="J35" s="55">
        <f>J5+J6+J7+J10+J16+J19+J21+J23+J25+J27+J29+J30</f>
        <v>1951301</v>
      </c>
      <c r="K35" s="55">
        <f>K5+K6+K7+K10+K16+K19+K21+K23+K25+K27+K29+K30</f>
        <v>2590877</v>
      </c>
      <c r="L35" s="57">
        <f>L5+L6+L7+L10+L16+L21+L23+L27+L29+L30</f>
        <v>245045</v>
      </c>
      <c r="M35" s="55">
        <f>M5+M6+M7+M10+M16+M19+M21+M23+M25+M27+M29+M30</f>
        <v>1919339</v>
      </c>
      <c r="N35" s="63">
        <f>N5+N6+N7+N10+N16+N19+N21+N23+N25+N27+N29+N30</f>
        <v>2474250</v>
      </c>
      <c r="O35" s="51" t="s">
        <v>69</v>
      </c>
      <c r="P35" s="59"/>
      <c r="Q35" s="57">
        <f>Q5+Q6+Q7+Q10+Q16+Q21+Q23+Q25+Q27+Q29+Q30</f>
        <v>572264</v>
      </c>
      <c r="R35" s="55">
        <f>R5+R6+R7+R10+R16+R19+R21+R23+R25+R27+R29+R30</f>
        <v>1878385</v>
      </c>
      <c r="S35" s="55">
        <f>S5+S6+S7+S10+S16+S19+S21+S23+S25+S27+S29+S30</f>
        <v>2450649</v>
      </c>
      <c r="T35" s="57">
        <f>T5+T6+T7+T10+T16+T21+T23+T25+T27+T29+T30</f>
        <v>644273</v>
      </c>
      <c r="U35" s="55">
        <f aca="true" t="shared" si="29" ref="U35:AB35">U5+U6+U7+U10+U16+U19+U21+U23+U25+U27+U29+U30</f>
        <v>1946416</v>
      </c>
      <c r="V35" s="55">
        <f t="shared" si="29"/>
        <v>2590689</v>
      </c>
      <c r="W35" s="57">
        <f t="shared" si="29"/>
        <v>683449</v>
      </c>
      <c r="X35" s="55">
        <f t="shared" si="29"/>
        <v>1961551</v>
      </c>
      <c r="Y35" s="55">
        <f t="shared" si="29"/>
        <v>2701476</v>
      </c>
      <c r="Z35" s="57">
        <f t="shared" si="29"/>
        <v>875340</v>
      </c>
      <c r="AA35" s="55">
        <f t="shared" si="29"/>
        <v>2104764</v>
      </c>
      <c r="AB35" s="63">
        <f t="shared" si="29"/>
        <v>3051931</v>
      </c>
      <c r="AC35" s="12">
        <f aca="true" t="shared" si="30" ref="AC35:AH35">AC5+AC6+AC7+AC10+AC16+AC19+AC21+AC23+AC25+AC27+AC29+AC30</f>
        <v>0</v>
      </c>
      <c r="AD35" s="78">
        <f t="shared" si="30"/>
        <v>0</v>
      </c>
      <c r="AE35" s="6">
        <f t="shared" si="30"/>
        <v>0</v>
      </c>
      <c r="AF35" s="57">
        <f t="shared" si="30"/>
        <v>1022278</v>
      </c>
      <c r="AG35" s="55">
        <f t="shared" si="30"/>
        <v>2169582</v>
      </c>
      <c r="AH35" s="63">
        <f t="shared" si="30"/>
        <v>3191860</v>
      </c>
      <c r="AI35" s="57">
        <f>AI5+AI6+AI7+AI10+AI16+AI19+AI21+AI23+AI25+AI27+AI29+AI30</f>
        <v>1522846</v>
      </c>
      <c r="AJ35" s="55">
        <f>AJ5+AJ6+AJ7+AJ10+AJ16+AJ19+AJ21+AJ23+AJ25+AJ27+AJ29+AJ30</f>
        <v>1916236</v>
      </c>
      <c r="AK35" s="63">
        <f>AK5+AK6+AK7+AK10+AK16+AK19+AK21+AK23+AK25+AK27+AK29+AK30</f>
        <v>3439082</v>
      </c>
    </row>
    <row r="36" spans="1:37" ht="11.25">
      <c r="A36" s="51" t="s">
        <v>70</v>
      </c>
      <c r="B36" s="59"/>
      <c r="C36" s="57">
        <f aca="true" t="shared" si="31" ref="C36:AB36">C15+C22+C31</f>
        <v>0</v>
      </c>
      <c r="D36" s="55">
        <f t="shared" si="31"/>
        <v>1055526</v>
      </c>
      <c r="E36" s="55">
        <f t="shared" si="31"/>
        <v>1055526</v>
      </c>
      <c r="F36" s="57">
        <f t="shared" si="31"/>
        <v>0</v>
      </c>
      <c r="G36" s="55">
        <f t="shared" si="31"/>
        <v>1075095</v>
      </c>
      <c r="H36" s="55">
        <f t="shared" si="31"/>
        <v>1075095</v>
      </c>
      <c r="I36" s="57">
        <f t="shared" si="31"/>
        <v>0</v>
      </c>
      <c r="J36" s="55">
        <f t="shared" si="31"/>
        <v>1109482</v>
      </c>
      <c r="K36" s="55">
        <f>K15+K22+K31</f>
        <v>1109482</v>
      </c>
      <c r="L36" s="57">
        <f t="shared" si="31"/>
        <v>0</v>
      </c>
      <c r="M36" s="55">
        <f t="shared" si="31"/>
        <v>1259374</v>
      </c>
      <c r="N36" s="63">
        <f t="shared" si="31"/>
        <v>1259374</v>
      </c>
      <c r="O36" s="51" t="s">
        <v>70</v>
      </c>
      <c r="P36" s="59"/>
      <c r="Q36" s="57">
        <f t="shared" si="31"/>
        <v>83733</v>
      </c>
      <c r="R36" s="55">
        <f t="shared" si="31"/>
        <v>1486986</v>
      </c>
      <c r="S36" s="55">
        <f t="shared" si="31"/>
        <v>1570719</v>
      </c>
      <c r="T36" s="57">
        <f t="shared" si="31"/>
        <v>93698</v>
      </c>
      <c r="U36" s="55">
        <f t="shared" si="31"/>
        <v>1876061</v>
      </c>
      <c r="V36" s="55">
        <f t="shared" si="31"/>
        <v>1969759</v>
      </c>
      <c r="W36" s="57">
        <f t="shared" si="31"/>
        <v>106415</v>
      </c>
      <c r="X36" s="55">
        <f t="shared" si="31"/>
        <v>2064330</v>
      </c>
      <c r="Y36" s="55">
        <f t="shared" si="31"/>
        <v>2170745</v>
      </c>
      <c r="Z36" s="57">
        <f t="shared" si="31"/>
        <v>120457</v>
      </c>
      <c r="AA36" s="55">
        <f t="shared" si="31"/>
        <v>2253366</v>
      </c>
      <c r="AB36" s="63">
        <f t="shared" si="31"/>
        <v>2373823</v>
      </c>
      <c r="AC36" s="13">
        <f aca="true" t="shared" si="32" ref="AC36:AH36">AC15+AC22+AC31</f>
        <v>0</v>
      </c>
      <c r="AD36" s="79">
        <f t="shared" si="32"/>
        <v>0</v>
      </c>
      <c r="AE36" s="7">
        <f t="shared" si="32"/>
        <v>0</v>
      </c>
      <c r="AF36" s="57">
        <f t="shared" si="32"/>
        <v>120792</v>
      </c>
      <c r="AG36" s="55">
        <f t="shared" si="32"/>
        <v>2376049</v>
      </c>
      <c r="AH36" s="63">
        <f t="shared" si="32"/>
        <v>2496841</v>
      </c>
      <c r="AI36" s="57">
        <f>AI15+AI22+AI31</f>
        <v>114563</v>
      </c>
      <c r="AJ36" s="55">
        <f>AJ15+AJ22+AJ31</f>
        <v>2459459</v>
      </c>
      <c r="AK36" s="63">
        <f>AK15+AK22+AK31</f>
        <v>2574022</v>
      </c>
    </row>
    <row r="37" spans="1:37" ht="11.25">
      <c r="A37" s="66" t="s">
        <v>66</v>
      </c>
      <c r="B37" s="70"/>
      <c r="C37" s="25">
        <f aca="true" t="shared" si="33" ref="C37:AB37">SUM(C34:C36)</f>
        <v>13160527</v>
      </c>
      <c r="D37" s="26">
        <f t="shared" si="33"/>
        <v>16069797</v>
      </c>
      <c r="E37" s="26">
        <f t="shared" si="33"/>
        <v>29230324</v>
      </c>
      <c r="F37" s="25">
        <f t="shared" si="33"/>
        <v>12558720</v>
      </c>
      <c r="G37" s="26">
        <f t="shared" si="33"/>
        <v>16813718</v>
      </c>
      <c r="H37" s="26">
        <f t="shared" si="33"/>
        <v>29372438</v>
      </c>
      <c r="I37" s="25">
        <f t="shared" si="33"/>
        <v>12830229</v>
      </c>
      <c r="J37" s="26">
        <f t="shared" si="33"/>
        <v>17423123</v>
      </c>
      <c r="K37" s="26">
        <f t="shared" si="33"/>
        <v>30253352</v>
      </c>
      <c r="L37" s="25">
        <f t="shared" si="33"/>
        <v>12246869</v>
      </c>
      <c r="M37" s="26">
        <f t="shared" si="33"/>
        <v>18110011</v>
      </c>
      <c r="N37" s="71">
        <f t="shared" si="33"/>
        <v>30666746</v>
      </c>
      <c r="O37" s="66" t="s">
        <v>66</v>
      </c>
      <c r="P37" s="70"/>
      <c r="Q37" s="25">
        <f t="shared" si="33"/>
        <v>12523556</v>
      </c>
      <c r="R37" s="26">
        <f t="shared" si="33"/>
        <v>19121888</v>
      </c>
      <c r="S37" s="26">
        <f t="shared" si="33"/>
        <v>31645444</v>
      </c>
      <c r="T37" s="25">
        <f t="shared" si="33"/>
        <v>12392368</v>
      </c>
      <c r="U37" s="26">
        <f t="shared" si="33"/>
        <v>20489551</v>
      </c>
      <c r="V37" s="26">
        <f t="shared" si="33"/>
        <v>32881919</v>
      </c>
      <c r="W37" s="25">
        <f t="shared" si="33"/>
        <v>12666566</v>
      </c>
      <c r="X37" s="26">
        <f t="shared" si="33"/>
        <v>21686310</v>
      </c>
      <c r="Y37" s="26">
        <f t="shared" si="33"/>
        <v>34409352</v>
      </c>
      <c r="Z37" s="25">
        <f t="shared" si="33"/>
        <v>13278523</v>
      </c>
      <c r="AA37" s="26">
        <f>SUM(AA34:AA36)</f>
        <v>22866773</v>
      </c>
      <c r="AB37" s="71">
        <f t="shared" si="33"/>
        <v>35193504</v>
      </c>
      <c r="AC37" s="14">
        <f aca="true" t="shared" si="34" ref="AC37:AK37">SUM(AC34:AC36)</f>
        <v>3901200</v>
      </c>
      <c r="AD37" s="88">
        <f t="shared" si="34"/>
        <v>1784000</v>
      </c>
      <c r="AE37" s="8">
        <f t="shared" si="34"/>
        <v>5685200</v>
      </c>
      <c r="AF37" s="25">
        <f t="shared" si="34"/>
        <v>12582747</v>
      </c>
      <c r="AG37" s="26">
        <f t="shared" si="34"/>
        <v>22288884</v>
      </c>
      <c r="AH37" s="71">
        <f t="shared" si="34"/>
        <v>34871631</v>
      </c>
      <c r="AI37" s="25">
        <f t="shared" si="34"/>
        <v>12092441</v>
      </c>
      <c r="AJ37" s="26">
        <f t="shared" si="34"/>
        <v>24496454</v>
      </c>
      <c r="AK37" s="71">
        <f t="shared" si="34"/>
        <v>36588895</v>
      </c>
    </row>
    <row r="38" spans="1:37" ht="11.25">
      <c r="A38" s="51" t="s">
        <v>71</v>
      </c>
      <c r="B38" s="58" t="s">
        <v>72</v>
      </c>
      <c r="C38" s="57">
        <v>219624</v>
      </c>
      <c r="D38" s="55">
        <v>521390</v>
      </c>
      <c r="E38" s="55">
        <f>C38+D38</f>
        <v>741014</v>
      </c>
      <c r="F38" s="57">
        <v>208240</v>
      </c>
      <c r="G38" s="55">
        <v>545132</v>
      </c>
      <c r="H38" s="55">
        <f>F38+G38</f>
        <v>753372</v>
      </c>
      <c r="I38" s="57">
        <v>195560</v>
      </c>
      <c r="J38" s="55">
        <v>567358</v>
      </c>
      <c r="K38" s="55">
        <f>I38+J38</f>
        <v>762918</v>
      </c>
      <c r="L38" s="57">
        <v>187629</v>
      </c>
      <c r="M38" s="55">
        <v>583010</v>
      </c>
      <c r="N38" s="63">
        <f>L38+M38</f>
        <v>770639</v>
      </c>
      <c r="O38" s="51" t="s">
        <v>71</v>
      </c>
      <c r="P38" s="58" t="s">
        <v>72</v>
      </c>
      <c r="Q38" s="57">
        <v>178399</v>
      </c>
      <c r="R38" s="55">
        <v>591865</v>
      </c>
      <c r="S38" s="55">
        <f>Q38+R38</f>
        <v>770264</v>
      </c>
      <c r="T38" s="57">
        <v>174851</v>
      </c>
      <c r="U38" s="55">
        <v>608660</v>
      </c>
      <c r="V38" s="55">
        <f>T38+U38</f>
        <v>783511</v>
      </c>
      <c r="W38" s="57">
        <v>169531</v>
      </c>
      <c r="X38" s="55">
        <v>619166</v>
      </c>
      <c r="Y38" s="55">
        <f>W38+X38</f>
        <v>788697</v>
      </c>
      <c r="Z38" s="57">
        <v>167585</v>
      </c>
      <c r="AA38" s="55">
        <v>636540</v>
      </c>
      <c r="AB38" s="63">
        <f>Z38+AA38</f>
        <v>804125</v>
      </c>
      <c r="AC38" s="15"/>
      <c r="AD38" s="89"/>
      <c r="AE38" s="9">
        <f>AC38+AD38</f>
        <v>0</v>
      </c>
      <c r="AF38" s="57">
        <v>163800</v>
      </c>
      <c r="AG38" s="55">
        <v>642777</v>
      </c>
      <c r="AH38" s="63">
        <f>AF38+AG38</f>
        <v>806577</v>
      </c>
      <c r="AI38" s="57">
        <v>164541</v>
      </c>
      <c r="AJ38" s="55">
        <v>651202</v>
      </c>
      <c r="AK38" s="63">
        <v>815743</v>
      </c>
    </row>
    <row r="39" spans="1:37" ht="11.25">
      <c r="A39" s="51" t="s">
        <v>73</v>
      </c>
      <c r="B39" s="58" t="s">
        <v>74</v>
      </c>
      <c r="C39" s="57"/>
      <c r="D39" s="55"/>
      <c r="E39" s="55"/>
      <c r="F39" s="57"/>
      <c r="G39" s="55"/>
      <c r="H39" s="55"/>
      <c r="I39" s="57"/>
      <c r="J39" s="55"/>
      <c r="K39" s="55"/>
      <c r="L39" s="57"/>
      <c r="M39" s="55"/>
      <c r="N39" s="63"/>
      <c r="O39" s="51" t="s">
        <v>73</v>
      </c>
      <c r="P39" s="58" t="s">
        <v>74</v>
      </c>
      <c r="Q39" s="57"/>
      <c r="R39" s="55"/>
      <c r="S39" s="55"/>
      <c r="T39" s="57"/>
      <c r="U39" s="55"/>
      <c r="V39" s="55"/>
      <c r="W39" s="57"/>
      <c r="X39" s="55"/>
      <c r="Y39" s="55"/>
      <c r="Z39" s="57"/>
      <c r="AA39" s="55"/>
      <c r="AB39" s="63"/>
      <c r="AC39" s="15"/>
      <c r="AD39" s="89"/>
      <c r="AE39" s="9"/>
      <c r="AF39" s="57"/>
      <c r="AG39" s="55"/>
      <c r="AH39" s="63"/>
      <c r="AI39" s="57"/>
      <c r="AJ39" s="55"/>
      <c r="AK39" s="63"/>
    </row>
    <row r="40" spans="1:37" ht="11.25">
      <c r="A40" s="51" t="s">
        <v>75</v>
      </c>
      <c r="B40" s="58" t="s">
        <v>76</v>
      </c>
      <c r="C40" s="57"/>
      <c r="D40" s="55"/>
      <c r="E40" s="55"/>
      <c r="F40" s="57"/>
      <c r="G40" s="55"/>
      <c r="H40" s="55"/>
      <c r="I40" s="57"/>
      <c r="J40" s="55"/>
      <c r="K40" s="55"/>
      <c r="L40" s="57"/>
      <c r="M40" s="55"/>
      <c r="N40" s="63"/>
      <c r="O40" s="51" t="s">
        <v>75</v>
      </c>
      <c r="P40" s="58" t="s">
        <v>76</v>
      </c>
      <c r="Q40" s="57"/>
      <c r="R40" s="55"/>
      <c r="S40" s="55"/>
      <c r="T40" s="57"/>
      <c r="U40" s="55"/>
      <c r="V40" s="55"/>
      <c r="W40" s="57"/>
      <c r="X40" s="55"/>
      <c r="Y40" s="55"/>
      <c r="Z40" s="57"/>
      <c r="AA40" s="55"/>
      <c r="AB40" s="63"/>
      <c r="AC40" s="15"/>
      <c r="AD40" s="89"/>
      <c r="AE40" s="9"/>
      <c r="AF40" s="57"/>
      <c r="AG40" s="55"/>
      <c r="AH40" s="63"/>
      <c r="AI40" s="57"/>
      <c r="AJ40" s="55"/>
      <c r="AK40" s="63"/>
    </row>
    <row r="41" spans="1:37" ht="11.25">
      <c r="A41" s="51" t="s">
        <v>77</v>
      </c>
      <c r="B41" s="58" t="s">
        <v>78</v>
      </c>
      <c r="C41" s="57">
        <v>121159</v>
      </c>
      <c r="D41" s="55">
        <v>90268</v>
      </c>
      <c r="E41" s="55">
        <f>C41+D41</f>
        <v>211427</v>
      </c>
      <c r="F41" s="57">
        <v>130528</v>
      </c>
      <c r="G41" s="55">
        <f>10510+84135</f>
        <v>94645</v>
      </c>
      <c r="H41" s="55">
        <f>F41+G41</f>
        <v>225173</v>
      </c>
      <c r="I41" s="57">
        <v>140796</v>
      </c>
      <c r="J41" s="55">
        <f>11521+87279</f>
        <v>98800</v>
      </c>
      <c r="K41" s="55">
        <f>I41+J41</f>
        <v>239596</v>
      </c>
      <c r="L41" s="57">
        <v>144855</v>
      </c>
      <c r="M41" s="55">
        <f>12485+91231</f>
        <v>103716</v>
      </c>
      <c r="N41" s="63">
        <f>L41+M41</f>
        <v>248571</v>
      </c>
      <c r="O41" s="51" t="s">
        <v>77</v>
      </c>
      <c r="P41" s="58" t="s">
        <v>78</v>
      </c>
      <c r="Q41" s="57">
        <v>148161</v>
      </c>
      <c r="R41" s="55">
        <f>13630+95708</f>
        <v>109338</v>
      </c>
      <c r="S41" s="55">
        <f>Q41+R41</f>
        <v>257499</v>
      </c>
      <c r="T41" s="57">
        <v>151670</v>
      </c>
      <c r="U41" s="55">
        <f>14975+101900</f>
        <v>116875</v>
      </c>
      <c r="V41" s="55">
        <f>T41+U41</f>
        <v>268545</v>
      </c>
      <c r="W41" s="57">
        <v>156287</v>
      </c>
      <c r="X41" s="55">
        <f>16589+109618</f>
        <v>126207</v>
      </c>
      <c r="Y41" s="55">
        <f>W41+X41</f>
        <v>282494</v>
      </c>
      <c r="Z41" s="57">
        <v>161662</v>
      </c>
      <c r="AA41" s="55">
        <f>17677+117044</f>
        <v>134721</v>
      </c>
      <c r="AB41" s="63">
        <f>Z41+AA41</f>
        <v>296383</v>
      </c>
      <c r="AC41" s="15"/>
      <c r="AD41" s="89"/>
      <c r="AE41" s="9">
        <f>AC41+AD41</f>
        <v>0</v>
      </c>
      <c r="AF41" s="57">
        <v>165557</v>
      </c>
      <c r="AG41" s="55">
        <v>141235</v>
      </c>
      <c r="AH41" s="63">
        <f>AF41+AG41</f>
        <v>306792</v>
      </c>
      <c r="AI41" s="57"/>
      <c r="AJ41" s="55"/>
      <c r="AK41" s="63"/>
    </row>
    <row r="42" spans="1:37" ht="11.25">
      <c r="A42" s="72" t="s">
        <v>79</v>
      </c>
      <c r="B42" s="73"/>
      <c r="C42" s="74">
        <f>SUM(C38:C41)</f>
        <v>340783</v>
      </c>
      <c r="D42" s="75">
        <f>SUM(D38:D41)</f>
        <v>611658</v>
      </c>
      <c r="E42" s="75">
        <f>C42+D42</f>
        <v>952441</v>
      </c>
      <c r="F42" s="74">
        <f>SUM(F38:F41)</f>
        <v>338768</v>
      </c>
      <c r="G42" s="75">
        <f>SUM(G38:G41)</f>
        <v>639777</v>
      </c>
      <c r="H42" s="75">
        <f>F42+G42</f>
        <v>978545</v>
      </c>
      <c r="I42" s="74">
        <f>SUM(I38:I41)</f>
        <v>336356</v>
      </c>
      <c r="J42" s="75">
        <f>SUM(J38:J41)</f>
        <v>666158</v>
      </c>
      <c r="K42" s="75">
        <f>I42+J42</f>
        <v>1002514</v>
      </c>
      <c r="L42" s="74">
        <f>SUM(L38:L41)</f>
        <v>332484</v>
      </c>
      <c r="M42" s="75">
        <f>SUM(M38:M41)</f>
        <v>686726</v>
      </c>
      <c r="N42" s="76">
        <f>L42+M42</f>
        <v>1019210</v>
      </c>
      <c r="O42" s="72" t="s">
        <v>79</v>
      </c>
      <c r="P42" s="73"/>
      <c r="Q42" s="74">
        <f>SUM(Q38:Q41)</f>
        <v>326560</v>
      </c>
      <c r="R42" s="75">
        <f>SUM(R38:R41)</f>
        <v>701203</v>
      </c>
      <c r="S42" s="75">
        <f>Q42+R42</f>
        <v>1027763</v>
      </c>
      <c r="T42" s="74">
        <f>SUM(T38:T41)</f>
        <v>326521</v>
      </c>
      <c r="U42" s="75">
        <f>SUM(U38:U41)</f>
        <v>725535</v>
      </c>
      <c r="V42" s="75">
        <f>T42+U42</f>
        <v>1052056</v>
      </c>
      <c r="W42" s="74">
        <f>SUM(W38:W41)</f>
        <v>325818</v>
      </c>
      <c r="X42" s="75">
        <f>SUM(X38:X41)</f>
        <v>745373</v>
      </c>
      <c r="Y42" s="75">
        <f>W42+X42</f>
        <v>1071191</v>
      </c>
      <c r="Z42" s="74">
        <f>SUM(Z38:Z41)</f>
        <v>329247</v>
      </c>
      <c r="AA42" s="75">
        <f>SUM(AA38:AA41)</f>
        <v>771261</v>
      </c>
      <c r="AB42" s="76">
        <f>Z42+AA42</f>
        <v>1100508</v>
      </c>
      <c r="AC42" s="16">
        <f>SUM(AC38:AC41)</f>
        <v>0</v>
      </c>
      <c r="AD42" s="90">
        <f>SUM(AD38:AD41)</f>
        <v>0</v>
      </c>
      <c r="AE42" s="10">
        <f>AC42+AD42</f>
        <v>0</v>
      </c>
      <c r="AF42" s="74">
        <f>SUM(AF38:AF41)</f>
        <v>329357</v>
      </c>
      <c r="AG42" s="75">
        <f>SUM(AG38:AG41)</f>
        <v>784012</v>
      </c>
      <c r="AH42" s="76">
        <f>AF42+AG42</f>
        <v>1113369</v>
      </c>
      <c r="AI42" s="74">
        <f>SUM(AI38:AI41)</f>
        <v>164541</v>
      </c>
      <c r="AJ42" s="75">
        <f>SUM(AJ38:AJ41)</f>
        <v>651202</v>
      </c>
      <c r="AK42" s="76">
        <f>AI42+AJ42</f>
        <v>815743</v>
      </c>
    </row>
    <row r="43" spans="1:37" ht="11.25">
      <c r="A43" s="94" t="s">
        <v>83</v>
      </c>
      <c r="B43" s="94"/>
      <c r="C43" s="102">
        <f>C37+C42</f>
        <v>13501310</v>
      </c>
      <c r="D43" s="95">
        <f aca="true" t="shared" si="35" ref="D43:N43">D37+D42</f>
        <v>16681455</v>
      </c>
      <c r="E43" s="103">
        <f t="shared" si="35"/>
        <v>30182765</v>
      </c>
      <c r="F43" s="102">
        <f>F37+F42</f>
        <v>12897488</v>
      </c>
      <c r="G43" s="95">
        <f t="shared" si="35"/>
        <v>17453495</v>
      </c>
      <c r="H43" s="103">
        <f t="shared" si="35"/>
        <v>30350983</v>
      </c>
      <c r="I43" s="102">
        <f>I37+I42</f>
        <v>13166585</v>
      </c>
      <c r="J43" s="95">
        <f t="shared" si="35"/>
        <v>18089281</v>
      </c>
      <c r="K43" s="103">
        <f t="shared" si="35"/>
        <v>31255866</v>
      </c>
      <c r="L43" s="102">
        <f>L37+L42</f>
        <v>12579353</v>
      </c>
      <c r="M43" s="95">
        <f t="shared" si="35"/>
        <v>18796737</v>
      </c>
      <c r="N43" s="103">
        <f t="shared" si="35"/>
        <v>31685956</v>
      </c>
      <c r="O43" s="94" t="s">
        <v>83</v>
      </c>
      <c r="P43" s="94"/>
      <c r="Q43" s="102">
        <f aca="true" t="shared" si="36" ref="Q43:AB43">Q37+Q42</f>
        <v>12850116</v>
      </c>
      <c r="R43" s="95">
        <f t="shared" si="36"/>
        <v>19823091</v>
      </c>
      <c r="S43" s="103">
        <f t="shared" si="36"/>
        <v>32673207</v>
      </c>
      <c r="T43" s="102">
        <f t="shared" si="36"/>
        <v>12718889</v>
      </c>
      <c r="U43" s="95">
        <f t="shared" si="36"/>
        <v>21215086</v>
      </c>
      <c r="V43" s="103">
        <f t="shared" si="36"/>
        <v>33933975</v>
      </c>
      <c r="W43" s="102">
        <f t="shared" si="36"/>
        <v>12992384</v>
      </c>
      <c r="X43" s="95">
        <f t="shared" si="36"/>
        <v>22431683</v>
      </c>
      <c r="Y43" s="103">
        <f t="shared" si="36"/>
        <v>35480543</v>
      </c>
      <c r="Z43" s="102">
        <f t="shared" si="36"/>
        <v>13607770</v>
      </c>
      <c r="AA43" s="95">
        <f t="shared" si="36"/>
        <v>23638034</v>
      </c>
      <c r="AB43" s="103">
        <f t="shared" si="36"/>
        <v>36294012</v>
      </c>
      <c r="AF43" s="102">
        <f aca="true" t="shared" si="37" ref="AF43:AK43">AF37+AF42</f>
        <v>12912104</v>
      </c>
      <c r="AG43" s="95">
        <f t="shared" si="37"/>
        <v>23072896</v>
      </c>
      <c r="AH43" s="103">
        <f t="shared" si="37"/>
        <v>35985000</v>
      </c>
      <c r="AI43" s="102">
        <f t="shared" si="37"/>
        <v>12256982</v>
      </c>
      <c r="AJ43" s="95">
        <f t="shared" si="37"/>
        <v>25147656</v>
      </c>
      <c r="AK43" s="103">
        <f t="shared" si="37"/>
        <v>37404638</v>
      </c>
    </row>
  </sheetData>
  <sheetProtection/>
  <mergeCells count="11">
    <mergeCell ref="T1:V1"/>
    <mergeCell ref="C1:E1"/>
    <mergeCell ref="F1:H1"/>
    <mergeCell ref="I1:K1"/>
    <mergeCell ref="L1:N1"/>
    <mergeCell ref="Q1:S1"/>
    <mergeCell ref="AI1:AK1"/>
    <mergeCell ref="AF1:AH1"/>
    <mergeCell ref="AC1:AE1"/>
    <mergeCell ref="W1:Y1"/>
    <mergeCell ref="Z1:AB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105" r:id="rId1"/>
  <headerFooter alignWithMargins="0">
    <oddHeader>&amp;C&amp;"Arial,Bold"&amp;12Circulating Park - Mopeds, Motorcycles, PTWs</oddHeader>
  </headerFooter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P19" sqref="P19"/>
    </sheetView>
  </sheetViews>
  <sheetFormatPr defaultColWidth="9.140625" defaultRowHeight="12.75"/>
  <sheetData/>
  <sheetProtection/>
  <printOptions horizontalCentered="1" verticalCentered="1"/>
  <pageMargins left="0.5905511811023623" right="0.7086614173228347" top="0.7480314960629921" bottom="0.7480314960629921" header="0.31496062992125984" footer="0.31496062992125984"/>
  <pageSetup horizontalDpi="600" verticalDpi="600" orientation="portrait" paperSize="9" scale="85" r:id="rId2"/>
  <headerFooter alignWithMargins="0">
    <oddHeader>&amp;C&amp;"Arial,Bold"&amp;12Circulating park
2001 - 2008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4" spans="1:12" ht="12.75">
      <c r="A4" s="48"/>
      <c r="B4" s="39"/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40">
        <v>2010</v>
      </c>
    </row>
    <row r="5" spans="1:12" ht="12.75">
      <c r="A5" s="35" t="s">
        <v>5</v>
      </c>
      <c r="B5" s="41" t="s">
        <v>6</v>
      </c>
      <c r="C5" s="23">
        <v>40088</v>
      </c>
      <c r="D5" s="23">
        <v>52911</v>
      </c>
      <c r="E5" s="23">
        <v>55957</v>
      </c>
      <c r="F5" s="23">
        <v>56651</v>
      </c>
      <c r="G5" s="23">
        <v>59986</v>
      </c>
      <c r="H5" s="23">
        <v>69045</v>
      </c>
      <c r="I5" s="23">
        <v>78269</v>
      </c>
      <c r="J5" s="23">
        <v>79176</v>
      </c>
      <c r="K5" s="23">
        <v>51366</v>
      </c>
      <c r="L5" s="34">
        <f>'[3]Production 2010'!$C$11</f>
        <v>39909</v>
      </c>
    </row>
    <row r="6" spans="1:12" ht="12.75">
      <c r="A6" s="35" t="s">
        <v>13</v>
      </c>
      <c r="B6" s="41" t="s">
        <v>14</v>
      </c>
      <c r="C6" s="23">
        <f>244+5064</f>
        <v>5308</v>
      </c>
      <c r="D6" s="23">
        <f>79+7801</f>
        <v>7880</v>
      </c>
      <c r="E6" s="23">
        <f>'[4]Production 2003'!$D$11</f>
        <v>2185</v>
      </c>
      <c r="F6" s="23">
        <f>129+1656</f>
        <v>1785</v>
      </c>
      <c r="G6" s="23">
        <v>1607</v>
      </c>
      <c r="H6" s="23">
        <v>1015</v>
      </c>
      <c r="I6" s="23">
        <v>2140</v>
      </c>
      <c r="J6" s="23">
        <v>1551</v>
      </c>
      <c r="K6" s="23">
        <v>749</v>
      </c>
      <c r="L6" s="34">
        <f>'[3]Production 2010'!$E$11</f>
        <v>782</v>
      </c>
    </row>
    <row r="7" spans="1:12" ht="12.75">
      <c r="A7" s="35" t="s">
        <v>15</v>
      </c>
      <c r="B7" s="41" t="s">
        <v>16</v>
      </c>
      <c r="C7" s="23">
        <v>120790</v>
      </c>
      <c r="D7" s="23">
        <v>121704</v>
      </c>
      <c r="E7" s="23">
        <f>'[4]Production 2003'!$E$11</f>
        <v>109120</v>
      </c>
      <c r="F7" s="23">
        <f>'[5]Production 2004'!$E$11</f>
        <v>102836</v>
      </c>
      <c r="G7" s="23">
        <f>'[6]Production 2005'!$E$11</f>
        <v>100952</v>
      </c>
      <c r="H7" s="23">
        <v>106340</v>
      </c>
      <c r="I7" s="23">
        <v>105522</v>
      </c>
      <c r="J7" s="23">
        <v>105672</v>
      </c>
      <c r="K7" s="23">
        <v>82438</v>
      </c>
      <c r="L7" s="34">
        <f>'[3]Production 2010'!$F$11</f>
        <v>99244</v>
      </c>
    </row>
    <row r="8" spans="1:12" ht="12.75">
      <c r="A8" s="35" t="s">
        <v>24</v>
      </c>
      <c r="B8" s="41" t="s">
        <v>25</v>
      </c>
      <c r="C8" s="23">
        <v>253420</v>
      </c>
      <c r="D8" s="23">
        <v>223733</v>
      </c>
      <c r="E8" s="23">
        <f>'[4]Production 2003'!$F$11</f>
        <v>209020</v>
      </c>
      <c r="F8" s="23">
        <v>230854</v>
      </c>
      <c r="G8" s="23">
        <f>'[6]Production 2005'!$F$11</f>
        <v>249472</v>
      </c>
      <c r="H8" s="23">
        <v>253710</v>
      </c>
      <c r="I8" s="23">
        <v>245403</v>
      </c>
      <c r="J8" s="23">
        <v>115734</v>
      </c>
      <c r="K8" s="23">
        <v>115602</v>
      </c>
      <c r="L8" s="34">
        <f>'[3]Production 2010'!$G$11</f>
        <v>123123</v>
      </c>
    </row>
    <row r="9" spans="1:12" ht="12.75">
      <c r="A9" s="35" t="s">
        <v>28</v>
      </c>
      <c r="B9" s="41" t="s">
        <v>29</v>
      </c>
      <c r="C9" s="23">
        <v>358115</v>
      </c>
      <c r="D9" s="23">
        <v>158562</v>
      </c>
      <c r="E9" s="23">
        <f>'[4]Production 2003'!$H$11</f>
        <v>154764</v>
      </c>
      <c r="F9" s="23">
        <f>'[5]Production 2004'!$H$11</f>
        <v>255738</v>
      </c>
      <c r="G9" s="23">
        <f>'[6]Production 2005'!$H$11</f>
        <v>259200</v>
      </c>
      <c r="H9" s="23">
        <v>232427</v>
      </c>
      <c r="I9" s="23">
        <v>215453</v>
      </c>
      <c r="J9" s="23">
        <v>172526</v>
      </c>
      <c r="K9" s="23">
        <v>109705</v>
      </c>
      <c r="L9" s="42">
        <v>92900</v>
      </c>
    </row>
    <row r="10" spans="1:12" ht="12.75">
      <c r="A10" s="35" t="s">
        <v>36</v>
      </c>
      <c r="B10" s="41" t="s">
        <v>37</v>
      </c>
      <c r="C10" s="23">
        <v>749000</v>
      </c>
      <c r="D10" s="23">
        <v>736500</v>
      </c>
      <c r="E10" s="23">
        <v>697000</v>
      </c>
      <c r="F10" s="23">
        <v>685500</v>
      </c>
      <c r="G10" s="23">
        <v>695000</v>
      </c>
      <c r="H10" s="23">
        <v>708550</v>
      </c>
      <c r="I10" s="23">
        <v>692500</v>
      </c>
      <c r="J10" s="23">
        <f>171000+470000</f>
        <v>641000</v>
      </c>
      <c r="K10" s="23">
        <v>477000</v>
      </c>
      <c r="L10" s="34">
        <f>105000+343100+1400+5676</f>
        <v>455176</v>
      </c>
    </row>
    <row r="11" spans="1:12" ht="12.75">
      <c r="A11" s="35" t="s">
        <v>52</v>
      </c>
      <c r="B11" s="41" t="s">
        <v>53</v>
      </c>
      <c r="C11" s="23">
        <v>129</v>
      </c>
      <c r="D11" s="23">
        <v>123</v>
      </c>
      <c r="E11" s="23">
        <v>44</v>
      </c>
      <c r="F11" s="23">
        <v>31</v>
      </c>
      <c r="G11" s="23">
        <v>61</v>
      </c>
      <c r="H11" s="23">
        <v>65</v>
      </c>
      <c r="I11" s="23">
        <v>44</v>
      </c>
      <c r="J11" s="23">
        <v>33</v>
      </c>
      <c r="K11" s="23"/>
      <c r="L11" s="34">
        <f>'[3]Production 2010'!$N$11</f>
        <v>0</v>
      </c>
    </row>
    <row r="12" spans="1:12" ht="12.75">
      <c r="A12" s="35" t="s">
        <v>56</v>
      </c>
      <c r="B12" s="41" t="s">
        <v>57</v>
      </c>
      <c r="C12" s="23">
        <v>177</v>
      </c>
      <c r="D12" s="23">
        <v>290</v>
      </c>
      <c r="E12" s="23">
        <f>'[4]Production 2003'!$L$11</f>
        <v>0</v>
      </c>
      <c r="F12" s="23">
        <f>'[5]Production 2004'!$M$11</f>
        <v>312</v>
      </c>
      <c r="G12" s="23">
        <f>'[6]Production 2005'!$L$11</f>
        <v>447</v>
      </c>
      <c r="H12" s="23">
        <v>533</v>
      </c>
      <c r="I12" s="23">
        <v>550</v>
      </c>
      <c r="J12" s="23">
        <v>0</v>
      </c>
      <c r="K12" s="23">
        <v>0</v>
      </c>
      <c r="L12" s="34">
        <f>'[3]Production 2010'!$O$11</f>
        <v>0</v>
      </c>
    </row>
    <row r="13" spans="1:12" ht="12.75">
      <c r="A13" s="49" t="s">
        <v>64</v>
      </c>
      <c r="B13" s="43" t="s">
        <v>65</v>
      </c>
      <c r="C13" s="24">
        <v>29809</v>
      </c>
      <c r="D13" s="24">
        <v>15000</v>
      </c>
      <c r="E13" s="24">
        <f>'[4]Production 2003'!$M$11</f>
        <v>31500</v>
      </c>
      <c r="F13" s="24">
        <f>'[5]Production 2004'!$N$11</f>
        <v>26215</v>
      </c>
      <c r="G13" s="24">
        <f>'[6]Production 2005'!$M$11</f>
        <v>34582</v>
      </c>
      <c r="H13" s="24">
        <v>42078</v>
      </c>
      <c r="I13" s="24">
        <v>32371</v>
      </c>
      <c r="J13" s="24">
        <v>33923</v>
      </c>
      <c r="K13" s="24">
        <v>22658</v>
      </c>
      <c r="L13" s="44">
        <f>'[3]Production 2010'!$P$11</f>
        <v>23455</v>
      </c>
    </row>
    <row r="14" spans="1:12" ht="12.75">
      <c r="A14" s="50" t="s">
        <v>67</v>
      </c>
      <c r="B14" s="45"/>
      <c r="C14" s="46">
        <f aca="true" t="shared" si="0" ref="C14:J14">SUM(C5:C13)</f>
        <v>1556836</v>
      </c>
      <c r="D14" s="46">
        <f t="shared" si="0"/>
        <v>1316703</v>
      </c>
      <c r="E14" s="46">
        <f t="shared" si="0"/>
        <v>1259590</v>
      </c>
      <c r="F14" s="46">
        <f t="shared" si="0"/>
        <v>1359922</v>
      </c>
      <c r="G14" s="46">
        <f t="shared" si="0"/>
        <v>1401307</v>
      </c>
      <c r="H14" s="46">
        <f t="shared" si="0"/>
        <v>1413763</v>
      </c>
      <c r="I14" s="46">
        <f t="shared" si="0"/>
        <v>1372252</v>
      </c>
      <c r="J14" s="46">
        <f t="shared" si="0"/>
        <v>1149615</v>
      </c>
      <c r="K14" s="46">
        <f>SUM(K5:K13)</f>
        <v>859518</v>
      </c>
      <c r="L14" s="47">
        <f>SUM(L5:L13)</f>
        <v>834589</v>
      </c>
    </row>
    <row r="15" spans="1:12" s="1" customFormat="1" ht="12.75">
      <c r="A15" s="37"/>
      <c r="B15" s="37"/>
      <c r="C15" s="22"/>
      <c r="D15" s="22"/>
      <c r="E15" s="22"/>
      <c r="F15" s="22"/>
      <c r="G15" s="22"/>
      <c r="H15" s="22"/>
      <c r="I15" s="22"/>
      <c r="J15" s="22"/>
      <c r="K15" s="22"/>
      <c r="L15" s="38"/>
    </row>
    <row r="16" spans="1:12" s="1" customFormat="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22"/>
      <c r="L16" s="3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headerFooter alignWithMargins="0">
    <oddHeader>&amp;C&amp;"Arial,Bold"&amp;12Production - PTWs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fm</cp:lastModifiedBy>
  <cp:lastPrinted>2010-01-08T13:05:34Z</cp:lastPrinted>
  <dcterms:created xsi:type="dcterms:W3CDTF">2009-09-18T12:34:23Z</dcterms:created>
  <dcterms:modified xsi:type="dcterms:W3CDTF">2012-03-21T06:30:00Z</dcterms:modified>
  <cp:category/>
  <cp:version/>
  <cp:contentType/>
  <cp:contentStatus/>
</cp:coreProperties>
</file>